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Z:\POSĖDŽIAI\2019\2019-02-05 Kėdainiai\KRPP paruoštas\"/>
    </mc:Choice>
  </mc:AlternateContent>
  <xr:revisionPtr revIDLastSave="0" documentId="13_ncr:1_{2A828DBA-05AD-4A57-A983-2740BA361382}" xr6:coauthVersionLast="40" xr6:coauthVersionMax="40" xr10:uidLastSave="{00000000-0000-0000-0000-000000000000}"/>
  <bookViews>
    <workbookView xWindow="-120" yWindow="-120" windowWidth="29040" windowHeight="15840" tabRatio="598" activeTab="2" xr2:uid="{00000000-000D-0000-FFFF-FFFF00000000}"/>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lentele'!$A$6:$U$475</definedName>
    <definedName name="_xlnm._FilterDatabase" localSheetId="2" hidden="1">'3 lentele'!$A$8:$V$471</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3">'4 lentele'!$5:$5</definedName>
    <definedName name="_xlnm.Print_Titles" localSheetId="6">'7 lentele'!$5:$5</definedName>
  </definedNames>
  <calcPr calcId="181029"/>
</workbook>
</file>

<file path=xl/calcChain.xml><?xml version="1.0" encoding="utf-8"?>
<calcChain xmlns="http://schemas.openxmlformats.org/spreadsheetml/2006/main">
  <c r="O95" i="11" l="1"/>
  <c r="K463" i="3" l="1"/>
  <c r="C30" i="6" l="1"/>
  <c r="L93" i="3" l="1"/>
  <c r="M93" i="3"/>
  <c r="N93" i="3"/>
  <c r="O93" i="3"/>
  <c r="P93" i="3"/>
  <c r="Q93" i="3"/>
  <c r="L83" i="3"/>
  <c r="M83" i="3"/>
  <c r="N83" i="3"/>
  <c r="O83" i="3"/>
  <c r="P83" i="3"/>
  <c r="Q83" i="3"/>
  <c r="L189" i="3"/>
  <c r="M189" i="3"/>
  <c r="N189" i="3"/>
  <c r="O189" i="3"/>
  <c r="P189" i="3"/>
  <c r="Q189" i="3"/>
  <c r="C20" i="6" l="1"/>
  <c r="L14" i="3"/>
  <c r="M14" i="3"/>
  <c r="N14" i="3"/>
  <c r="O14" i="3"/>
  <c r="P14" i="3"/>
  <c r="Q14" i="3"/>
  <c r="C73" i="6" l="1"/>
  <c r="C42" i="6"/>
  <c r="C45" i="6" l="1"/>
  <c r="C72" i="6"/>
  <c r="C17" i="6"/>
  <c r="O60" i="11"/>
  <c r="K192" i="3"/>
  <c r="I39" i="7" l="1"/>
  <c r="N60" i="11"/>
  <c r="O30" i="11"/>
  <c r="M30" i="11"/>
  <c r="M109" i="11" l="1"/>
  <c r="L109" i="11"/>
  <c r="C67" i="6" l="1"/>
  <c r="C18" i="6"/>
  <c r="M80" i="11"/>
  <c r="O27" i="11" l="1"/>
  <c r="M27" i="11"/>
  <c r="C52" i="6" l="1"/>
  <c r="O32" i="11"/>
  <c r="K104" i="3"/>
  <c r="C88" i="6" l="1"/>
  <c r="C89" i="6"/>
  <c r="C90" i="6"/>
  <c r="C91" i="6"/>
  <c r="M32" i="11" l="1"/>
  <c r="C55" i="6" l="1"/>
  <c r="O80" i="11" l="1"/>
  <c r="C22" i="6" l="1"/>
  <c r="M60" i="11" l="1"/>
  <c r="C53" i="6" l="1"/>
  <c r="L441" i="3"/>
  <c r="M441" i="3"/>
  <c r="N441" i="3"/>
  <c r="O441" i="3"/>
  <c r="P441" i="3"/>
  <c r="Q441" i="3"/>
  <c r="C32" i="6"/>
  <c r="C13" i="6"/>
  <c r="O118" i="11"/>
  <c r="K448" i="3"/>
  <c r="I24" i="7" s="1"/>
  <c r="K92" i="3"/>
  <c r="K89" i="3"/>
  <c r="C19" i="6" l="1"/>
  <c r="O18" i="11" l="1"/>
  <c r="O39" i="11"/>
  <c r="K282" i="3" l="1"/>
  <c r="C64" i="6" l="1"/>
  <c r="C11" i="6"/>
  <c r="L57" i="3"/>
  <c r="M57" i="3"/>
  <c r="N57" i="3"/>
  <c r="O57" i="3"/>
  <c r="P57" i="3"/>
  <c r="Q57" i="3"/>
  <c r="K82" i="3"/>
  <c r="O31" i="11" l="1"/>
  <c r="K31" i="11"/>
  <c r="M31" i="11"/>
  <c r="K85" i="3"/>
  <c r="C54" i="6"/>
  <c r="K62" i="3"/>
  <c r="C76" i="6" l="1"/>
  <c r="O121" i="11" l="1"/>
  <c r="K254" i="3" l="1"/>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3" i="3"/>
  <c r="K284" i="3"/>
  <c r="K285" i="3"/>
  <c r="K286" i="3"/>
  <c r="K287" i="3"/>
  <c r="K246" i="3"/>
  <c r="K247" i="3"/>
  <c r="K248" i="3"/>
  <c r="K249" i="3"/>
  <c r="K250" i="3"/>
  <c r="K251" i="3"/>
  <c r="K252" i="3"/>
  <c r="K253" i="3"/>
  <c r="K290" i="3"/>
  <c r="K291" i="3"/>
  <c r="K292" i="3"/>
  <c r="K293" i="3"/>
  <c r="K294" i="3"/>
  <c r="K295" i="3"/>
  <c r="K296" i="3"/>
  <c r="K300" i="3"/>
  <c r="K301" i="3"/>
  <c r="K302" i="3"/>
  <c r="K303" i="3"/>
  <c r="K304" i="3"/>
  <c r="K305" i="3"/>
  <c r="K308" i="3"/>
  <c r="K309" i="3"/>
  <c r="K311" i="3"/>
  <c r="K312" i="3"/>
  <c r="K313" i="3"/>
  <c r="K314" i="3"/>
  <c r="K315" i="3"/>
  <c r="K316" i="3"/>
  <c r="K317" i="3"/>
  <c r="K318" i="3"/>
  <c r="K319" i="3"/>
  <c r="I33" i="7" l="1"/>
  <c r="N80" i="11"/>
  <c r="K307" i="3"/>
  <c r="N31" i="11"/>
  <c r="K299" i="3"/>
  <c r="K289" i="3"/>
  <c r="K310" i="3"/>
  <c r="K298" i="3" l="1"/>
  <c r="C62" i="6"/>
  <c r="L451" i="3"/>
  <c r="M451" i="3"/>
  <c r="N451" i="3"/>
  <c r="O451" i="3"/>
  <c r="P451" i="3"/>
  <c r="Q451" i="3"/>
  <c r="K457" i="3"/>
  <c r="M124" i="11" l="1"/>
  <c r="K124" i="11"/>
  <c r="K60" i="3" l="1"/>
  <c r="L244" i="3" l="1"/>
  <c r="M244" i="3"/>
  <c r="N244" i="3"/>
  <c r="O244" i="3"/>
  <c r="P244" i="3"/>
  <c r="C25" i="6" l="1"/>
  <c r="C23" i="6"/>
  <c r="M414" i="3" l="1"/>
  <c r="O414" i="3"/>
  <c r="Q414" i="3"/>
  <c r="K429" i="3"/>
  <c r="K428" i="3"/>
  <c r="K427" i="3"/>
  <c r="K426" i="3"/>
  <c r="K425" i="3"/>
  <c r="P423" i="3"/>
  <c r="K423" i="3" s="1"/>
  <c r="P422" i="3"/>
  <c r="N422" i="3"/>
  <c r="L422" i="3"/>
  <c r="K422" i="3" s="1"/>
  <c r="K421" i="3"/>
  <c r="P420" i="3"/>
  <c r="N420" i="3"/>
  <c r="P418" i="3"/>
  <c r="N418" i="3"/>
  <c r="P415" i="3"/>
  <c r="L415" i="3"/>
  <c r="K415" i="3"/>
  <c r="K412" i="3"/>
  <c r="P411" i="3"/>
  <c r="L411" i="3"/>
  <c r="K411" i="3"/>
  <c r="K433" i="3"/>
  <c r="K434" i="3"/>
  <c r="K435" i="3"/>
  <c r="I17" i="7" l="1"/>
  <c r="H17" i="7"/>
  <c r="K420" i="3"/>
  <c r="L414" i="3"/>
  <c r="P414" i="3"/>
  <c r="K418" i="3"/>
  <c r="N414" i="3"/>
  <c r="Q244" i="3"/>
  <c r="K414" i="3" l="1"/>
  <c r="K245" i="3"/>
  <c r="L289" i="3"/>
  <c r="M289" i="3"/>
  <c r="N289" i="3"/>
  <c r="O289" i="3"/>
  <c r="P289" i="3"/>
  <c r="Q289" i="3"/>
  <c r="C68" i="6"/>
  <c r="H33" i="8" l="1"/>
  <c r="I33" i="8" s="1"/>
  <c r="H33" i="7"/>
  <c r="L80" i="11"/>
  <c r="C26" i="6" l="1"/>
  <c r="C24" i="6"/>
  <c r="C81" i="6"/>
  <c r="C37" i="6" l="1"/>
  <c r="Q30" i="11"/>
  <c r="K81" i="3"/>
  <c r="K80" i="3"/>
  <c r="J25" i="7" l="1"/>
  <c r="P30" i="11"/>
  <c r="K77" i="3"/>
  <c r="O90" i="11" l="1"/>
  <c r="K32" i="11" l="1"/>
  <c r="C59" i="6" l="1"/>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O26" i="11"/>
  <c r="P26" i="11"/>
  <c r="Q26" i="11"/>
  <c r="D26" i="11"/>
  <c r="E17" i="11"/>
  <c r="F17" i="11"/>
  <c r="G17" i="11"/>
  <c r="H17" i="11"/>
  <c r="I17" i="11"/>
  <c r="O17" i="11"/>
  <c r="P17" i="11"/>
  <c r="Q17" i="11"/>
  <c r="D17" i="11"/>
  <c r="C74" i="6" l="1"/>
  <c r="M57" i="11"/>
  <c r="M56" i="11" s="1"/>
  <c r="K96" i="3" l="1"/>
  <c r="I10" i="7" s="1"/>
  <c r="K90" i="3"/>
  <c r="J31" i="11" s="1"/>
  <c r="H10" i="8" l="1"/>
  <c r="I10" i="8" s="1"/>
  <c r="K199" i="3" l="1"/>
  <c r="C50" i="6" l="1"/>
  <c r="I55" i="11"/>
  <c r="I54" i="11" s="1"/>
  <c r="M17" i="11" l="1"/>
  <c r="C31" i="6" l="1"/>
  <c r="C34" i="6"/>
  <c r="C33" i="6"/>
  <c r="C51" i="6"/>
  <c r="C63" i="6"/>
  <c r="C58" i="6"/>
  <c r="C44" i="6"/>
  <c r="C35" i="6"/>
  <c r="C29" i="6"/>
  <c r="C36" i="6"/>
  <c r="C10" i="6"/>
  <c r="C28" i="6"/>
  <c r="C61" i="6"/>
  <c r="C60" i="6"/>
  <c r="K60" i="11" l="1"/>
  <c r="I110" i="11" l="1"/>
  <c r="K204" i="3" l="1"/>
  <c r="K61" i="3" l="1"/>
  <c r="L34" i="3" l="1"/>
  <c r="L33" i="3" s="1"/>
  <c r="M34" i="3"/>
  <c r="M33" i="3" s="1"/>
  <c r="N34" i="3"/>
  <c r="N33" i="3" s="1"/>
  <c r="O34" i="3"/>
  <c r="O33" i="3" s="1"/>
  <c r="P34" i="3"/>
  <c r="P33" i="3" s="1"/>
  <c r="O117" i="11" l="1"/>
  <c r="K121" i="11"/>
  <c r="K118" i="11"/>
  <c r="I118" i="11"/>
  <c r="I117" i="11" s="1"/>
  <c r="K114" i="11"/>
  <c r="K112" i="11" s="1"/>
  <c r="M113" i="11"/>
  <c r="M112" i="11" s="1"/>
  <c r="M110" i="11"/>
  <c r="K110"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M48" i="11"/>
  <c r="K48" i="11"/>
  <c r="M42" i="11"/>
  <c r="K42" i="11"/>
  <c r="M36" i="11"/>
  <c r="K36" i="11"/>
  <c r="I36" i="11"/>
  <c r="O33" i="11"/>
  <c r="M33" i="11"/>
  <c r="I31" i="11"/>
  <c r="K30" i="11"/>
  <c r="I30" i="11"/>
  <c r="M26" i="11"/>
  <c r="K27" i="11"/>
  <c r="K26" i="11" s="1"/>
  <c r="I27" i="11"/>
  <c r="I26" i="11" s="1"/>
  <c r="M24" i="11"/>
  <c r="K24" i="11"/>
  <c r="K17" i="11"/>
  <c r="K63" i="11" l="1"/>
  <c r="M47" i="11"/>
  <c r="I68" i="11"/>
  <c r="K84" i="11"/>
  <c r="K117" i="11"/>
  <c r="K47" i="11"/>
  <c r="M117" i="11"/>
  <c r="K54"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5" i="3"/>
  <c r="K37" i="3"/>
  <c r="F27" i="8" s="1"/>
  <c r="K45" i="3"/>
  <c r="K49" i="3"/>
  <c r="K53" i="3"/>
  <c r="K23" i="3"/>
  <c r="K41" i="3"/>
  <c r="K43" i="3"/>
  <c r="K46" i="3"/>
  <c r="K47" i="3"/>
  <c r="K51" i="3"/>
  <c r="K52" i="3"/>
  <c r="I34" i="7"/>
  <c r="K330" i="3"/>
  <c r="K332" i="3"/>
  <c r="K338" i="3"/>
  <c r="K339" i="3"/>
  <c r="K341" i="3"/>
  <c r="K342" i="3"/>
  <c r="K343" i="3"/>
  <c r="K344" i="3"/>
  <c r="K345" i="3"/>
  <c r="K346" i="3"/>
  <c r="K347" i="3"/>
  <c r="K348" i="3"/>
  <c r="K353" i="3"/>
  <c r="K357" i="3"/>
  <c r="K358" i="3"/>
  <c r="K359" i="3"/>
  <c r="K360" i="3"/>
  <c r="K361" i="3"/>
  <c r="K362" i="3"/>
  <c r="K363" i="3"/>
  <c r="K364" i="3"/>
  <c r="K365" i="3"/>
  <c r="K366" i="3"/>
  <c r="K367" i="3"/>
  <c r="K455" i="3"/>
  <c r="K25" i="3"/>
  <c r="K322" i="3"/>
  <c r="K334" i="3"/>
  <c r="K337" i="3"/>
  <c r="K354" i="3"/>
  <c r="K38" i="3"/>
  <c r="K50" i="3"/>
  <c r="K40" i="3"/>
  <c r="K39" i="3"/>
  <c r="K28" i="3"/>
  <c r="K44" i="3"/>
  <c r="K36" i="3"/>
  <c r="K42" i="3"/>
  <c r="K48" i="3"/>
  <c r="E57" i="9"/>
  <c r="E56" i="9"/>
  <c r="D57" i="9"/>
  <c r="D56" i="9"/>
  <c r="Q9" i="3"/>
  <c r="Q13" i="3"/>
  <c r="Q21" i="3"/>
  <c r="Q20" i="3" s="1"/>
  <c r="Q34" i="3"/>
  <c r="Q33" i="3" s="1"/>
  <c r="Q105" i="3"/>
  <c r="Q110" i="3"/>
  <c r="Q126" i="3"/>
  <c r="Q133" i="3"/>
  <c r="Q131" i="3" s="1"/>
  <c r="Q142" i="3"/>
  <c r="Q149" i="3"/>
  <c r="Q155" i="3"/>
  <c r="Q157" i="3"/>
  <c r="Q162" i="3"/>
  <c r="Q161" i="3" s="1"/>
  <c r="Q181" i="3"/>
  <c r="Q180" i="3" s="1"/>
  <c r="Q188" i="3"/>
  <c r="Q203" i="3"/>
  <c r="Q205" i="3"/>
  <c r="Q211" i="3"/>
  <c r="Q213" i="3"/>
  <c r="Q217" i="3"/>
  <c r="Q219" i="3"/>
  <c r="Q231" i="3"/>
  <c r="Q228" i="3" s="1"/>
  <c r="Q299" i="3"/>
  <c r="Q307" i="3"/>
  <c r="Q310" i="3"/>
  <c r="Q321" i="3"/>
  <c r="Q323" i="3"/>
  <c r="Q327" i="3"/>
  <c r="Q325" i="3" s="1"/>
  <c r="Q390" i="3"/>
  <c r="Q397" i="3"/>
  <c r="Q406" i="3"/>
  <c r="Q410" i="3"/>
  <c r="Q432" i="3"/>
  <c r="Q436" i="3"/>
  <c r="Q460" i="3"/>
  <c r="Q459" i="3" s="1"/>
  <c r="Q467" i="3"/>
  <c r="K135" i="3"/>
  <c r="L162" i="3"/>
  <c r="L161" i="3" s="1"/>
  <c r="M162" i="3"/>
  <c r="M161" i="3" s="1"/>
  <c r="N162" i="3"/>
  <c r="N161" i="3" s="1"/>
  <c r="O162" i="3"/>
  <c r="O161" i="3" s="1"/>
  <c r="P162" i="3"/>
  <c r="P161" i="3" s="1"/>
  <c r="L149" i="3"/>
  <c r="M149" i="3"/>
  <c r="N149" i="3"/>
  <c r="O149" i="3"/>
  <c r="P149" i="3"/>
  <c r="C57" i="6"/>
  <c r="C71" i="6"/>
  <c r="C77" i="6"/>
  <c r="C65" i="6"/>
  <c r="C78" i="6"/>
  <c r="K329" i="3"/>
  <c r="K331" i="3"/>
  <c r="F41" i="8" s="1"/>
  <c r="K333" i="3"/>
  <c r="K335" i="3"/>
  <c r="K336" i="3"/>
  <c r="K340" i="3"/>
  <c r="K349" i="3"/>
  <c r="K350" i="3"/>
  <c r="K351" i="3"/>
  <c r="K352" i="3"/>
  <c r="K355" i="3"/>
  <c r="K356" i="3"/>
  <c r="K368" i="3"/>
  <c r="K369" i="3"/>
  <c r="K370" i="3"/>
  <c r="K371" i="3"/>
  <c r="K372" i="3"/>
  <c r="K373" i="3"/>
  <c r="K374" i="3"/>
  <c r="K375" i="3"/>
  <c r="K376" i="3"/>
  <c r="K377" i="3"/>
  <c r="K378" i="3"/>
  <c r="K379" i="3"/>
  <c r="K380" i="3"/>
  <c r="K381" i="3"/>
  <c r="K382" i="3"/>
  <c r="E46" i="9" s="1"/>
  <c r="K383" i="3"/>
  <c r="K384" i="3"/>
  <c r="K385" i="3"/>
  <c r="K386" i="3"/>
  <c r="K387" i="3"/>
  <c r="K388" i="3"/>
  <c r="K328" i="3"/>
  <c r="K222" i="3"/>
  <c r="K223" i="3"/>
  <c r="K224" i="3"/>
  <c r="K225" i="3"/>
  <c r="K226" i="3"/>
  <c r="K220" i="3"/>
  <c r="K218" i="3"/>
  <c r="K212" i="3"/>
  <c r="K207" i="3"/>
  <c r="K208" i="3"/>
  <c r="K209" i="3"/>
  <c r="K210" i="3"/>
  <c r="K206" i="3"/>
  <c r="K194" i="3"/>
  <c r="K195" i="3"/>
  <c r="K196" i="3"/>
  <c r="K197" i="3"/>
  <c r="K198" i="3"/>
  <c r="K193" i="3"/>
  <c r="K191" i="3"/>
  <c r="K190" i="3"/>
  <c r="K182" i="3"/>
  <c r="K183" i="3"/>
  <c r="K184" i="3"/>
  <c r="K185" i="3"/>
  <c r="K175" i="3"/>
  <c r="K176" i="3"/>
  <c r="K177" i="3"/>
  <c r="K178" i="3"/>
  <c r="K179" i="3"/>
  <c r="K166" i="3"/>
  <c r="K167" i="3"/>
  <c r="K168" i="3"/>
  <c r="K169" i="3"/>
  <c r="K170" i="3"/>
  <c r="K171" i="3"/>
  <c r="K172" i="3"/>
  <c r="K173" i="3"/>
  <c r="K174" i="3"/>
  <c r="K158" i="3"/>
  <c r="K146" i="3"/>
  <c r="K147" i="3"/>
  <c r="K148" i="3"/>
  <c r="L48" i="11" s="1"/>
  <c r="K128" i="3"/>
  <c r="K129" i="3"/>
  <c r="K130" i="3"/>
  <c r="K127" i="3"/>
  <c r="K112" i="3"/>
  <c r="K113" i="3"/>
  <c r="K114" i="3"/>
  <c r="K115" i="3"/>
  <c r="K116" i="3"/>
  <c r="K117" i="3"/>
  <c r="K118" i="3"/>
  <c r="K119" i="3"/>
  <c r="K120" i="3"/>
  <c r="L36" i="11" s="1"/>
  <c r="K121" i="3"/>
  <c r="K122" i="3"/>
  <c r="K123" i="3"/>
  <c r="K111" i="3"/>
  <c r="K103" i="3"/>
  <c r="K99" i="3"/>
  <c r="K100" i="3"/>
  <c r="K101" i="3"/>
  <c r="K102" i="3"/>
  <c r="K95" i="3"/>
  <c r="K97" i="3"/>
  <c r="K98" i="3"/>
  <c r="K106" i="3"/>
  <c r="K107" i="3"/>
  <c r="K94" i="3"/>
  <c r="K86" i="3"/>
  <c r="K87" i="3"/>
  <c r="K88" i="3"/>
  <c r="K91" i="3"/>
  <c r="H13" i="7" s="1"/>
  <c r="K84" i="3"/>
  <c r="K75" i="3"/>
  <c r="K76" i="3"/>
  <c r="K78" i="3"/>
  <c r="K79" i="3"/>
  <c r="K71" i="3"/>
  <c r="K72" i="3"/>
  <c r="K73" i="3"/>
  <c r="K74" i="3"/>
  <c r="K59" i="3"/>
  <c r="K63" i="3"/>
  <c r="K64" i="3"/>
  <c r="K65" i="3"/>
  <c r="E16" i="9" s="1"/>
  <c r="K66" i="3"/>
  <c r="K67" i="3"/>
  <c r="K68" i="3"/>
  <c r="K70" i="3"/>
  <c r="K58" i="3"/>
  <c r="K24" i="3"/>
  <c r="K26" i="3"/>
  <c r="K27" i="3"/>
  <c r="K29" i="3"/>
  <c r="K30" i="3"/>
  <c r="K31" i="3"/>
  <c r="K22" i="3"/>
  <c r="D24" i="11" s="1"/>
  <c r="K15" i="3"/>
  <c r="K462" i="3"/>
  <c r="K461" i="3"/>
  <c r="K453" i="3"/>
  <c r="K454" i="3"/>
  <c r="K456" i="3"/>
  <c r="K447" i="3"/>
  <c r="N118" i="11" s="1"/>
  <c r="K443" i="3"/>
  <c r="K444" i="3"/>
  <c r="K445" i="3"/>
  <c r="K446" i="3"/>
  <c r="K437" i="3"/>
  <c r="H43" i="8"/>
  <c r="L110" i="11"/>
  <c r="L108" i="11" s="1"/>
  <c r="H109" i="11"/>
  <c r="K403" i="3"/>
  <c r="K404" i="3"/>
  <c r="K400" i="3"/>
  <c r="K401" i="3"/>
  <c r="K402" i="3"/>
  <c r="K399" i="3"/>
  <c r="K398" i="3"/>
  <c r="K390" i="3"/>
  <c r="F30" i="8"/>
  <c r="L231" i="3"/>
  <c r="L228" i="3" s="1"/>
  <c r="M231" i="3"/>
  <c r="M228" i="3" s="1"/>
  <c r="N231" i="3"/>
  <c r="N228" i="3" s="1"/>
  <c r="O231" i="3"/>
  <c r="O228" i="3" s="1"/>
  <c r="P231" i="3"/>
  <c r="P228" i="3" s="1"/>
  <c r="K233" i="3"/>
  <c r="K234" i="3"/>
  <c r="K235" i="3"/>
  <c r="K236" i="3"/>
  <c r="K237" i="3"/>
  <c r="K238" i="3"/>
  <c r="K239" i="3"/>
  <c r="K232" i="3"/>
  <c r="L213" i="3"/>
  <c r="M213" i="3"/>
  <c r="N213" i="3"/>
  <c r="O213" i="3"/>
  <c r="P213" i="3"/>
  <c r="K214" i="3"/>
  <c r="J67" i="11" s="1"/>
  <c r="R67" i="11" s="1"/>
  <c r="K215" i="3"/>
  <c r="I31" i="7" s="1"/>
  <c r="C56" i="6"/>
  <c r="K134" i="3"/>
  <c r="L105" i="3"/>
  <c r="M105" i="3"/>
  <c r="N105" i="3"/>
  <c r="O105" i="3"/>
  <c r="P105" i="3"/>
  <c r="L410" i="3"/>
  <c r="M410" i="3"/>
  <c r="N410" i="3"/>
  <c r="O410" i="3"/>
  <c r="P410" i="3"/>
  <c r="C47" i="6"/>
  <c r="C69" i="6"/>
  <c r="C48" i="6"/>
  <c r="C75" i="6"/>
  <c r="L181" i="3"/>
  <c r="L180" i="3" s="1"/>
  <c r="M181" i="3"/>
  <c r="M180" i="3" s="1"/>
  <c r="N181" i="3"/>
  <c r="N180" i="3" s="1"/>
  <c r="O181" i="3"/>
  <c r="O180" i="3" s="1"/>
  <c r="P181" i="3"/>
  <c r="P180" i="3" s="1"/>
  <c r="K186" i="3"/>
  <c r="C46" i="6"/>
  <c r="C43" i="6"/>
  <c r="K150" i="3"/>
  <c r="K151" i="3"/>
  <c r="K442" i="3"/>
  <c r="K154" i="3"/>
  <c r="K165" i="3"/>
  <c r="K163" i="3"/>
  <c r="K156" i="3"/>
  <c r="K153" i="3"/>
  <c r="K152" i="3"/>
  <c r="K407" i="3"/>
  <c r="C6" i="6"/>
  <c r="M310" i="3"/>
  <c r="N310" i="3"/>
  <c r="O310" i="3"/>
  <c r="P310" i="3"/>
  <c r="K143" i="3"/>
  <c r="K452" i="3"/>
  <c r="P432" i="3"/>
  <c r="P397" i="3"/>
  <c r="L327" i="3"/>
  <c r="L325" i="3" s="1"/>
  <c r="M327" i="3"/>
  <c r="M325" i="3" s="1"/>
  <c r="N327" i="3"/>
  <c r="N325" i="3" s="1"/>
  <c r="O327" i="3"/>
  <c r="O325" i="3" s="1"/>
  <c r="P327" i="3"/>
  <c r="P325" i="3" s="1"/>
  <c r="P299" i="3"/>
  <c r="P219" i="3"/>
  <c r="L211" i="3"/>
  <c r="M211" i="3"/>
  <c r="N211" i="3"/>
  <c r="O211" i="3"/>
  <c r="P211" i="3"/>
  <c r="P205" i="3"/>
  <c r="L188" i="3"/>
  <c r="M188" i="3"/>
  <c r="N188" i="3"/>
  <c r="O188" i="3"/>
  <c r="P188" i="3"/>
  <c r="L142" i="3"/>
  <c r="M142" i="3"/>
  <c r="N142" i="3"/>
  <c r="O142" i="3"/>
  <c r="P142" i="3"/>
  <c r="P133" i="3"/>
  <c r="P131" i="3" s="1"/>
  <c r="P126" i="3"/>
  <c r="P110" i="3"/>
  <c r="P21" i="3"/>
  <c r="P20" i="3" s="1"/>
  <c r="P13" i="3"/>
  <c r="L13" i="3"/>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6" i="3"/>
  <c r="L42" i="11" s="1"/>
  <c r="L40" i="11" s="1"/>
  <c r="K164" i="3"/>
  <c r="K145" i="3"/>
  <c r="K144" i="3"/>
  <c r="L110" i="3"/>
  <c r="M110" i="3"/>
  <c r="N110" i="3"/>
  <c r="O110" i="3"/>
  <c r="L205" i="3"/>
  <c r="M205" i="3"/>
  <c r="N205" i="3"/>
  <c r="O205" i="3"/>
  <c r="L299" i="3"/>
  <c r="M299" i="3"/>
  <c r="N299" i="3"/>
  <c r="O299" i="3"/>
  <c r="M397" i="3"/>
  <c r="N397" i="3"/>
  <c r="O397" i="3"/>
  <c r="L460" i="3"/>
  <c r="L459" i="3" s="1"/>
  <c r="M460" i="3"/>
  <c r="M459" i="3" s="1"/>
  <c r="N460" i="3"/>
  <c r="N459" i="3" s="1"/>
  <c r="O460" i="3"/>
  <c r="O459" i="3" s="1"/>
  <c r="P460" i="3"/>
  <c r="P459" i="3" s="1"/>
  <c r="L406" i="5"/>
  <c r="K406" i="5"/>
  <c r="P323" i="3"/>
  <c r="O323" i="3"/>
  <c r="N323" i="3"/>
  <c r="M323" i="3"/>
  <c r="L323" i="3"/>
  <c r="K323" i="3"/>
  <c r="L133" i="3"/>
  <c r="L131" i="3" s="1"/>
  <c r="M133" i="3"/>
  <c r="M131" i="3" s="1"/>
  <c r="N133" i="3"/>
  <c r="N131" i="3" s="1"/>
  <c r="O133" i="3"/>
  <c r="O131" i="3" s="1"/>
  <c r="L203" i="3"/>
  <c r="M203" i="3"/>
  <c r="N203" i="3"/>
  <c r="O203" i="3"/>
  <c r="P203" i="3"/>
  <c r="M307" i="3"/>
  <c r="N307" i="3"/>
  <c r="O307" i="3"/>
  <c r="P307" i="3"/>
  <c r="M219" i="3"/>
  <c r="N219" i="3"/>
  <c r="O219" i="3"/>
  <c r="L432" i="3"/>
  <c r="M432" i="3"/>
  <c r="N432" i="3"/>
  <c r="O432" i="3"/>
  <c r="L217" i="3"/>
  <c r="M217" i="3"/>
  <c r="N217" i="3"/>
  <c r="N216" i="3" s="1"/>
  <c r="O217" i="3"/>
  <c r="P217" i="3"/>
  <c r="P155" i="3"/>
  <c r="O155" i="3"/>
  <c r="N155" i="3"/>
  <c r="M155" i="3"/>
  <c r="L155" i="3"/>
  <c r="L467" i="3"/>
  <c r="M467" i="3"/>
  <c r="N467" i="3"/>
  <c r="O467" i="3"/>
  <c r="P467" i="3"/>
  <c r="K467" i="3"/>
  <c r="L390" i="3"/>
  <c r="M390" i="3"/>
  <c r="N390" i="3"/>
  <c r="O390" i="3"/>
  <c r="P390" i="3"/>
  <c r="K9" i="3"/>
  <c r="L9" i="3"/>
  <c r="M9" i="3"/>
  <c r="N9" i="3"/>
  <c r="O9" i="3"/>
  <c r="P9" i="3"/>
  <c r="L436" i="3"/>
  <c r="M436" i="3"/>
  <c r="N436" i="3"/>
  <c r="O436" i="3"/>
  <c r="P436" i="3"/>
  <c r="L406" i="3"/>
  <c r="M406" i="3"/>
  <c r="N406" i="3"/>
  <c r="O406" i="3"/>
  <c r="P406" i="3"/>
  <c r="L321" i="3"/>
  <c r="M321" i="3"/>
  <c r="N321" i="3"/>
  <c r="O321" i="3"/>
  <c r="P321" i="3"/>
  <c r="M157" i="3"/>
  <c r="N157" i="3"/>
  <c r="O157" i="3"/>
  <c r="L126" i="3"/>
  <c r="M126" i="3"/>
  <c r="N126" i="3"/>
  <c r="O126" i="3"/>
  <c r="L21" i="3"/>
  <c r="L20" i="3" s="1"/>
  <c r="M21" i="3"/>
  <c r="M20" i="3" s="1"/>
  <c r="N21" i="3"/>
  <c r="N20" i="3" s="1"/>
  <c r="O21" i="3"/>
  <c r="O20" i="3" s="1"/>
  <c r="M13" i="3"/>
  <c r="N13" i="3"/>
  <c r="O13" i="3"/>
  <c r="L310" i="3"/>
  <c r="L307" i="3"/>
  <c r="L157" i="3"/>
  <c r="P157" i="3"/>
  <c r="L397" i="3"/>
  <c r="K69" i="3"/>
  <c r="L219" i="3"/>
  <c r="K221" i="3"/>
  <c r="I41" i="7" l="1"/>
  <c r="N95" i="11"/>
  <c r="N93" i="11" s="1"/>
  <c r="G41" i="8"/>
  <c r="H41" i="8" s="1"/>
  <c r="I41" i="8" s="1"/>
  <c r="J41" i="8" s="1"/>
  <c r="G41" i="7"/>
  <c r="K93" i="3"/>
  <c r="M216" i="3"/>
  <c r="E17" i="9"/>
  <c r="K189" i="3"/>
  <c r="K188" i="3" s="1"/>
  <c r="K83" i="3"/>
  <c r="E28" i="9"/>
  <c r="H37" i="8"/>
  <c r="H37" i="7"/>
  <c r="G28" i="8"/>
  <c r="G28" i="7"/>
  <c r="E37" i="9"/>
  <c r="E36" i="9"/>
  <c r="K14" i="3"/>
  <c r="E32" i="9"/>
  <c r="E29" i="9"/>
  <c r="N30" i="11"/>
  <c r="I25" i="7"/>
  <c r="H25" i="7"/>
  <c r="L30" i="11"/>
  <c r="E24" i="9"/>
  <c r="I29" i="7"/>
  <c r="N27" i="11"/>
  <c r="N26" i="11" s="1"/>
  <c r="N22" i="11" s="1"/>
  <c r="H29" i="7"/>
  <c r="I11" i="7"/>
  <c r="N32" i="11"/>
  <c r="L27" i="11"/>
  <c r="L26" i="11" s="1"/>
  <c r="L32" i="11"/>
  <c r="H11" i="7"/>
  <c r="H39" i="7"/>
  <c r="L60" i="11"/>
  <c r="L59" i="11" s="1"/>
  <c r="K441" i="3"/>
  <c r="G39" i="8"/>
  <c r="H39" i="8" s="1"/>
  <c r="I39" i="8" s="1"/>
  <c r="G39" i="7"/>
  <c r="E45" i="9"/>
  <c r="N18" i="11"/>
  <c r="N17" i="11" s="1"/>
  <c r="N12" i="11" s="1"/>
  <c r="J17" i="11"/>
  <c r="J12" i="11" s="1"/>
  <c r="I28" i="7"/>
  <c r="E33" i="9"/>
  <c r="N39" i="11"/>
  <c r="N35" i="11" s="1"/>
  <c r="N34" i="11" s="1"/>
  <c r="E34" i="9"/>
  <c r="G44" i="7"/>
  <c r="L124" i="11"/>
  <c r="L123" i="11" s="1"/>
  <c r="L122" i="11" s="1"/>
  <c r="H22" i="7"/>
  <c r="L31" i="11"/>
  <c r="I22" i="7"/>
  <c r="N121" i="11"/>
  <c r="K57" i="3"/>
  <c r="O216" i="3"/>
  <c r="J124" i="11"/>
  <c r="E43" i="9"/>
  <c r="K451" i="3"/>
  <c r="G22" i="7"/>
  <c r="G22" i="8"/>
  <c r="H22" i="8" s="1"/>
  <c r="I22" i="8" s="1"/>
  <c r="K244" i="3"/>
  <c r="E12" i="9"/>
  <c r="E55" i="9"/>
  <c r="E52" i="9"/>
  <c r="F25" i="7"/>
  <c r="F25" i="8"/>
  <c r="G25" i="8" s="1"/>
  <c r="H25" i="8" s="1"/>
  <c r="I25" i="8" s="1"/>
  <c r="Q431" i="3"/>
  <c r="G25" i="7"/>
  <c r="G17" i="7"/>
  <c r="E11" i="9"/>
  <c r="H110" i="11"/>
  <c r="P320" i="3"/>
  <c r="M440" i="3"/>
  <c r="L320" i="3"/>
  <c r="M202" i="3"/>
  <c r="N440" i="3"/>
  <c r="F18" i="8"/>
  <c r="F18" i="7"/>
  <c r="K18" i="7" s="1"/>
  <c r="P202" i="3"/>
  <c r="L202" i="3"/>
  <c r="N320" i="3"/>
  <c r="O431" i="3"/>
  <c r="N90" i="11"/>
  <c r="N89" i="11" s="1"/>
  <c r="N83" i="11" s="1"/>
  <c r="L396" i="3"/>
  <c r="M431" i="3"/>
  <c r="N396" i="3"/>
  <c r="L117" i="11"/>
  <c r="P440" i="3"/>
  <c r="O440" i="3"/>
  <c r="O320" i="3"/>
  <c r="Q440" i="3"/>
  <c r="L440" i="3"/>
  <c r="Q396" i="3"/>
  <c r="L431" i="3"/>
  <c r="P431" i="3"/>
  <c r="N431" i="3"/>
  <c r="M396" i="3"/>
  <c r="O396" i="3"/>
  <c r="P396" i="3"/>
  <c r="M320" i="3"/>
  <c r="Q320" i="3"/>
  <c r="Q216" i="3"/>
  <c r="N202" i="3"/>
  <c r="N201" i="3" s="1"/>
  <c r="M298" i="3"/>
  <c r="L298" i="3"/>
  <c r="P298" i="3"/>
  <c r="O298" i="3"/>
  <c r="Q298" i="3"/>
  <c r="N298" i="3"/>
  <c r="P216" i="3"/>
  <c r="L216" i="3"/>
  <c r="O202" i="3"/>
  <c r="Q202" i="3"/>
  <c r="L141" i="3"/>
  <c r="L140" i="3" s="1"/>
  <c r="O141" i="3"/>
  <c r="O140" i="3" s="1"/>
  <c r="Q141" i="3"/>
  <c r="Q140" i="3" s="1"/>
  <c r="P141" i="3"/>
  <c r="P140" i="3" s="1"/>
  <c r="N141" i="3"/>
  <c r="N140" i="3" s="1"/>
  <c r="M141" i="3"/>
  <c r="M140" i="3" s="1"/>
  <c r="O71" i="11"/>
  <c r="D12" i="11"/>
  <c r="N62" i="11"/>
  <c r="K71" i="11"/>
  <c r="G71" i="11"/>
  <c r="E92" i="11"/>
  <c r="D83" i="11"/>
  <c r="O83" i="11"/>
  <c r="O62" i="11"/>
  <c r="N71" i="11"/>
  <c r="G22" i="11"/>
  <c r="G62" i="11"/>
  <c r="E83" i="11"/>
  <c r="D71" i="11"/>
  <c r="H122" i="11"/>
  <c r="P92" i="11"/>
  <c r="F22" i="11"/>
  <c r="L57" i="11"/>
  <c r="L56" i="11" s="1"/>
  <c r="F44" i="7"/>
  <c r="H55" i="11"/>
  <c r="H54" i="11" s="1"/>
  <c r="E27" i="9"/>
  <c r="G13" i="7"/>
  <c r="Q22" i="11"/>
  <c r="P34" i="11"/>
  <c r="G102" i="11"/>
  <c r="F122" i="11"/>
  <c r="D122" i="11"/>
  <c r="F62" i="11"/>
  <c r="O34" i="11"/>
  <c r="E22" i="11"/>
  <c r="E46" i="11"/>
  <c r="R97" i="11"/>
  <c r="P12" i="11"/>
  <c r="J121" i="11"/>
  <c r="J42" i="11"/>
  <c r="J40" i="11" s="1"/>
  <c r="R40" i="11" s="1"/>
  <c r="J60" i="11"/>
  <c r="S89" i="11"/>
  <c r="Q83" i="11"/>
  <c r="Q34" i="11"/>
  <c r="Q12" i="11"/>
  <c r="O12" i="11"/>
  <c r="P46" i="11"/>
  <c r="Q122" i="11"/>
  <c r="O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4" i="3"/>
  <c r="K33" i="3" s="1"/>
  <c r="J55" i="11"/>
  <c r="J54" i="11" s="1"/>
  <c r="F30" i="7"/>
  <c r="R109" i="11"/>
  <c r="S93" i="11"/>
  <c r="J118" i="11"/>
  <c r="J104" i="11"/>
  <c r="J103" i="11" s="1"/>
  <c r="J36" i="11"/>
  <c r="J35" i="11" s="1"/>
  <c r="H70" i="11"/>
  <c r="R70" i="11" s="1"/>
  <c r="L113" i="11"/>
  <c r="L112" i="11" s="1"/>
  <c r="H79" i="11"/>
  <c r="H71" i="11" s="1"/>
  <c r="K436" i="3"/>
  <c r="J114" i="11"/>
  <c r="K157" i="3"/>
  <c r="J51" i="11"/>
  <c r="R51" i="11" s="1"/>
  <c r="K203" i="3"/>
  <c r="J64" i="11"/>
  <c r="J48" i="11"/>
  <c r="F23" i="8"/>
  <c r="H106" i="11"/>
  <c r="H103" i="11" s="1"/>
  <c r="L55" i="11"/>
  <c r="L54" i="11" s="1"/>
  <c r="J110" i="11"/>
  <c r="J108" i="11" s="1"/>
  <c r="J24" i="11"/>
  <c r="J23" i="11" s="1"/>
  <c r="H30" i="11"/>
  <c r="H12" i="7"/>
  <c r="L33" i="11"/>
  <c r="J32" i="11"/>
  <c r="I40" i="7"/>
  <c r="N57" i="11"/>
  <c r="H31" i="7"/>
  <c r="L65" i="11"/>
  <c r="J65" i="11"/>
  <c r="J27" i="11"/>
  <c r="J26" i="11" s="1"/>
  <c r="L95" i="11"/>
  <c r="J88" i="11"/>
  <c r="H27" i="11"/>
  <c r="S54" i="11"/>
  <c r="F24" i="7"/>
  <c r="H118" i="11"/>
  <c r="H117" i="11" s="1"/>
  <c r="I12" i="7"/>
  <c r="N33" i="11"/>
  <c r="G14" i="7"/>
  <c r="K14" i="7" s="1"/>
  <c r="L49" i="11"/>
  <c r="R82" i="11"/>
  <c r="F17" i="8"/>
  <c r="G17" i="8" s="1"/>
  <c r="H17" i="8" s="1"/>
  <c r="I17" i="8" s="1"/>
  <c r="J30" i="11"/>
  <c r="K211" i="3"/>
  <c r="J66" i="11"/>
  <c r="R66" i="11" s="1"/>
  <c r="J95" i="11"/>
  <c r="J93" i="11" s="1"/>
  <c r="L88" i="11"/>
  <c r="L84" i="11" s="1"/>
  <c r="L24" i="11"/>
  <c r="L23" i="11" s="1"/>
  <c r="K155" i="3"/>
  <c r="L50" i="11"/>
  <c r="R50" i="11" s="1"/>
  <c r="F19" i="7"/>
  <c r="K19" i="7" s="1"/>
  <c r="H36" i="11"/>
  <c r="L75" i="11"/>
  <c r="H85" i="11"/>
  <c r="J85" i="11"/>
  <c r="F13" i="7"/>
  <c r="H31" i="11"/>
  <c r="K217" i="3"/>
  <c r="H69" i="11"/>
  <c r="L79" i="11"/>
  <c r="K321" i="3"/>
  <c r="K320" i="3" s="1"/>
  <c r="K297" i="3" s="1"/>
  <c r="L89" i="11"/>
  <c r="S112" i="11"/>
  <c r="S59" i="11"/>
  <c r="S40" i="11"/>
  <c r="I22" i="11"/>
  <c r="E30" i="9"/>
  <c r="O409" i="3"/>
  <c r="N409" i="3"/>
  <c r="O8" i="3"/>
  <c r="D44" i="7"/>
  <c r="D44" i="8"/>
  <c r="F44" i="8" s="1"/>
  <c r="G44" i="8" s="1"/>
  <c r="F42" i="7"/>
  <c r="K42" i="7" s="1"/>
  <c r="F42" i="8"/>
  <c r="H43" i="7"/>
  <c r="L8" i="3"/>
  <c r="F17" i="7"/>
  <c r="N243" i="3"/>
  <c r="N227" i="3" s="1"/>
  <c r="L243" i="3"/>
  <c r="L227" i="3" s="1"/>
  <c r="M409" i="3"/>
  <c r="P243" i="3"/>
  <c r="P227" i="3" s="1"/>
  <c r="H9" i="7"/>
  <c r="K9" i="7" s="1"/>
  <c r="G24" i="7"/>
  <c r="J41" i="7"/>
  <c r="G21" i="7"/>
  <c r="Q324" i="3"/>
  <c r="Q19" i="3"/>
  <c r="E19" i="9"/>
  <c r="P409" i="3"/>
  <c r="F29" i="7"/>
  <c r="L109" i="3"/>
  <c r="L108" i="3" s="1"/>
  <c r="M19" i="3"/>
  <c r="E41" i="9"/>
  <c r="O324" i="3"/>
  <c r="M56" i="3"/>
  <c r="M55" i="3" s="1"/>
  <c r="P109" i="3"/>
  <c r="P108" i="3" s="1"/>
  <c r="E42" i="9"/>
  <c r="O458" i="3"/>
  <c r="H9" i="8"/>
  <c r="O19" i="3"/>
  <c r="N109" i="3"/>
  <c r="N108" i="3" s="1"/>
  <c r="F13" i="8"/>
  <c r="G13" i="8" s="1"/>
  <c r="H13" i="8" s="1"/>
  <c r="N56" i="3"/>
  <c r="N55" i="3" s="1"/>
  <c r="G15" i="7"/>
  <c r="K15" i="7" s="1"/>
  <c r="G16" i="7"/>
  <c r="K16" i="7" s="1"/>
  <c r="G31" i="8"/>
  <c r="H31" i="8" s="1"/>
  <c r="I31" i="8" s="1"/>
  <c r="P458" i="3"/>
  <c r="N8" i="3"/>
  <c r="M458" i="3"/>
  <c r="K460" i="3"/>
  <c r="K459" i="3" s="1"/>
  <c r="K458" i="3" s="1"/>
  <c r="E47" i="9"/>
  <c r="G30" i="7"/>
  <c r="E7" i="9"/>
  <c r="K181" i="3"/>
  <c r="K180" i="3" s="1"/>
  <c r="F32" i="8"/>
  <c r="M8" i="3"/>
  <c r="M324" i="3"/>
  <c r="L409" i="3"/>
  <c r="E39" i="9"/>
  <c r="H34" i="7"/>
  <c r="E31" i="9"/>
  <c r="L19" i="3"/>
  <c r="L458" i="3"/>
  <c r="O109" i="3"/>
  <c r="O108" i="3" s="1"/>
  <c r="O56" i="3"/>
  <c r="O55" i="3" s="1"/>
  <c r="E50" i="9"/>
  <c r="F19" i="8"/>
  <c r="G30" i="8"/>
  <c r="G16" i="8"/>
  <c r="K432" i="3"/>
  <c r="E49" i="9"/>
  <c r="H38" i="7"/>
  <c r="Q458" i="3"/>
  <c r="Q56" i="3"/>
  <c r="Q55" i="3" s="1"/>
  <c r="F32" i="7"/>
  <c r="K32" i="7" s="1"/>
  <c r="P19" i="3"/>
  <c r="N19" i="3"/>
  <c r="N324" i="3"/>
  <c r="P324" i="3"/>
  <c r="L324" i="3"/>
  <c r="K213" i="3"/>
  <c r="Q109" i="3"/>
  <c r="Q108" i="3" s="1"/>
  <c r="P8" i="3"/>
  <c r="P56" i="3"/>
  <c r="P55" i="3" s="1"/>
  <c r="O243" i="3"/>
  <c r="O227" i="3" s="1"/>
  <c r="G15" i="8"/>
  <c r="E10" i="9"/>
  <c r="F23" i="7"/>
  <c r="K23" i="7" s="1"/>
  <c r="F27" i="7"/>
  <c r="K27" i="7" s="1"/>
  <c r="F41" i="7"/>
  <c r="H12" i="8"/>
  <c r="I12" i="8" s="1"/>
  <c r="G34" i="7"/>
  <c r="F29" i="8"/>
  <c r="G29" i="8" s="1"/>
  <c r="H29" i="8" s="1"/>
  <c r="I29" i="8" s="1"/>
  <c r="K219" i="3"/>
  <c r="L56" i="3"/>
  <c r="L55" i="3" s="1"/>
  <c r="N458" i="3"/>
  <c r="M109" i="3"/>
  <c r="M108" i="3" s="1"/>
  <c r="K149" i="3"/>
  <c r="G34" i="8"/>
  <c r="H34" i="8" s="1"/>
  <c r="I34" i="8" s="1"/>
  <c r="H36" i="7"/>
  <c r="K36" i="7" s="1"/>
  <c r="M243" i="3"/>
  <c r="M227" i="3" s="1"/>
  <c r="K406" i="3"/>
  <c r="E13" i="9"/>
  <c r="K397" i="3"/>
  <c r="K410" i="3"/>
  <c r="G26" i="8"/>
  <c r="K21" i="3"/>
  <c r="K20" i="3" s="1"/>
  <c r="K126" i="3"/>
  <c r="G26" i="7"/>
  <c r="K26" i="7" s="1"/>
  <c r="K162" i="3"/>
  <c r="K161" i="3" s="1"/>
  <c r="K105" i="3"/>
  <c r="D23" i="11"/>
  <c r="E15" i="9"/>
  <c r="G14" i="8"/>
  <c r="F24" i="8"/>
  <c r="G24" i="8" s="1"/>
  <c r="I24" i="8" s="1"/>
  <c r="G11" i="7"/>
  <c r="G11" i="8"/>
  <c r="H11" i="8" s="1"/>
  <c r="I11" i="8" s="1"/>
  <c r="G20" i="7"/>
  <c r="K20" i="7" s="1"/>
  <c r="K110" i="3"/>
  <c r="G20" i="8"/>
  <c r="H40" i="7"/>
  <c r="H40" i="8"/>
  <c r="I40" i="8" s="1"/>
  <c r="E54" i="9"/>
  <c r="K205" i="3"/>
  <c r="G31" i="7"/>
  <c r="K327" i="3"/>
  <c r="E122" i="11"/>
  <c r="S128" i="11"/>
  <c r="E12" i="11"/>
  <c r="S13" i="11"/>
  <c r="I83" i="11"/>
  <c r="S85" i="11"/>
  <c r="S69" i="11"/>
  <c r="F71" i="11"/>
  <c r="E71" i="11"/>
  <c r="S72" i="11"/>
  <c r="K142" i="3"/>
  <c r="G38" i="8"/>
  <c r="H38" i="8" s="1"/>
  <c r="G38" i="7"/>
  <c r="E38" i="9"/>
  <c r="H21" i="7"/>
  <c r="G21" i="8"/>
  <c r="H21" i="8" s="1"/>
  <c r="K133" i="3"/>
  <c r="K131" i="3" s="1"/>
  <c r="K231" i="3"/>
  <c r="K228" i="3" s="1"/>
  <c r="Q409" i="3"/>
  <c r="P122" i="11"/>
  <c r="O102" i="11"/>
  <c r="R128" i="11"/>
  <c r="F102" i="11"/>
  <c r="M79" i="11"/>
  <c r="S80" i="11"/>
  <c r="M62" i="11"/>
  <c r="G83" i="11"/>
  <c r="G46" i="11"/>
  <c r="S56" i="11"/>
  <c r="S26" i="11"/>
  <c r="I29" i="11"/>
  <c r="S31" i="11"/>
  <c r="F34" i="11"/>
  <c r="E34" i="11"/>
  <c r="H36" i="8"/>
  <c r="Q243" i="3"/>
  <c r="Q227"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M35" i="11"/>
  <c r="S36" i="11"/>
  <c r="M29" i="11"/>
  <c r="M28" i="11" s="1"/>
  <c r="K34" i="11"/>
  <c r="I12" i="11"/>
  <c r="G12" i="11"/>
  <c r="D34" i="11"/>
  <c r="M46" i="11"/>
  <c r="I71" i="11"/>
  <c r="G92" i="11"/>
  <c r="F83" i="11"/>
  <c r="K12" i="11"/>
  <c r="G34" i="11"/>
  <c r="F12" i="11"/>
  <c r="R13" i="11"/>
  <c r="S17" i="11"/>
  <c r="M201" i="3" l="1"/>
  <c r="K39" i="7"/>
  <c r="H28" i="8"/>
  <c r="I28" i="8" s="1"/>
  <c r="R39" i="11"/>
  <c r="O201" i="3"/>
  <c r="P45" i="11"/>
  <c r="D45" i="11"/>
  <c r="G45" i="11"/>
  <c r="Q45" i="11"/>
  <c r="F45" i="11"/>
  <c r="E45" i="11"/>
  <c r="J25" i="8"/>
  <c r="O45" i="11"/>
  <c r="K431" i="3"/>
  <c r="O297" i="3"/>
  <c r="H68" i="11"/>
  <c r="J84" i="11"/>
  <c r="J83" i="11" s="1"/>
  <c r="K440" i="3"/>
  <c r="K396" i="3"/>
  <c r="K325" i="3"/>
  <c r="K324" i="3" s="1"/>
  <c r="K216" i="3"/>
  <c r="K202" i="3"/>
  <c r="K141" i="3"/>
  <c r="K140" i="3" s="1"/>
  <c r="L297" i="3"/>
  <c r="M297" i="3"/>
  <c r="M139"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K13" i="7"/>
  <c r="N297" i="3"/>
  <c r="N139" i="3" s="1"/>
  <c r="P11" i="11"/>
  <c r="E101" i="11"/>
  <c r="J34" i="11"/>
  <c r="R42" i="11"/>
  <c r="P297" i="3"/>
  <c r="L22" i="11"/>
  <c r="L102" i="11"/>
  <c r="L101" i="11" s="1"/>
  <c r="M101" i="11"/>
  <c r="R31" i="11"/>
  <c r="K24" i="7"/>
  <c r="J29" i="11"/>
  <c r="J28" i="11" s="1"/>
  <c r="K30" i="7"/>
  <c r="R110" i="11"/>
  <c r="K40" i="7"/>
  <c r="R104" i="11"/>
  <c r="R85" i="11"/>
  <c r="R113" i="11"/>
  <c r="K243" i="3"/>
  <c r="K227"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1" i="3"/>
  <c r="K21" i="7"/>
  <c r="K41" i="7"/>
  <c r="P395" i="3"/>
  <c r="P394" i="3" s="1"/>
  <c r="N395" i="3"/>
  <c r="N394" i="3" s="1"/>
  <c r="O395" i="3"/>
  <c r="O394" i="3" s="1"/>
  <c r="K28" i="7"/>
  <c r="K38" i="7"/>
  <c r="K34" i="7"/>
  <c r="Q201" i="3"/>
  <c r="L201" i="3"/>
  <c r="M395" i="3"/>
  <c r="M394" i="3" s="1"/>
  <c r="N7" i="3"/>
  <c r="K37" i="7"/>
  <c r="M7" i="3"/>
  <c r="K11" i="7"/>
  <c r="P7" i="3"/>
  <c r="O7" i="3"/>
  <c r="L395" i="3"/>
  <c r="L394" i="3" s="1"/>
  <c r="Q297" i="3"/>
  <c r="K17" i="7"/>
  <c r="L7" i="3"/>
  <c r="K29" i="7"/>
  <c r="Q395" i="3"/>
  <c r="Q394" i="3" s="1"/>
  <c r="K109" i="3"/>
  <c r="K108" i="3" s="1"/>
  <c r="K19" i="3"/>
  <c r="K409" i="3"/>
  <c r="K25" i="7"/>
  <c r="K56" i="3"/>
  <c r="K55"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O139" i="3" l="1"/>
  <c r="L139" i="3"/>
  <c r="L470" i="3" s="1"/>
  <c r="P139" i="3"/>
  <c r="P470" i="3" s="1"/>
  <c r="Q139" i="3"/>
  <c r="Q470" i="3" s="1"/>
  <c r="R56" i="11"/>
  <c r="L12" i="11"/>
  <c r="R12" i="11" s="1"/>
  <c r="R26" i="11"/>
  <c r="S46" i="11"/>
  <c r="K45" i="11"/>
  <c r="Q134" i="11"/>
  <c r="O134" i="11"/>
  <c r="P134" i="11"/>
  <c r="N134" i="11"/>
  <c r="F134" i="11"/>
  <c r="J102" i="11"/>
  <c r="R117" i="11"/>
  <c r="K201" i="3"/>
  <c r="K139"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0" i="3"/>
  <c r="K395" i="3"/>
  <c r="K394" i="3" s="1"/>
  <c r="M470" i="3"/>
  <c r="N470" i="3"/>
  <c r="K7" i="3"/>
  <c r="I101" i="11"/>
  <c r="S101" i="11" s="1"/>
  <c r="S102" i="11"/>
  <c r="I11" i="11"/>
  <c r="R22" i="11"/>
  <c r="D11" i="11"/>
  <c r="S62" i="11"/>
  <c r="G134" i="11"/>
  <c r="K11" i="11"/>
  <c r="E134" i="11"/>
  <c r="L11" i="11" l="1"/>
  <c r="H45" i="11"/>
  <c r="L45" i="11"/>
  <c r="J45" i="11"/>
  <c r="K470"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<sst xmlns="http://schemas.openxmlformats.org/spreadsheetml/2006/main" count="9326" uniqueCount="1930">
  <si>
    <t>1.4.2.2.2</t>
  </si>
  <si>
    <t xml:space="preserve">Sukurtos arba atnaujintos atviros erdvės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</si>
  <si>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</si>
  <si>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</si>
  <si>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</si>
  <si>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</si>
  <si>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</si>
  <si>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</si>
  <si>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</si>
  <si>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</si>
  <si>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</si>
  <si>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</si>
  <si>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</si>
  <si>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</si>
  <si>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</si>
  <si>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</si>
  <si>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</si>
  <si>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</si>
  <si>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</si>
  <si>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</si>
  <si>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</si>
  <si>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</si>
  <si>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</si>
  <si>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</si>
  <si>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</si>
  <si>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</si>
  <si>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</si>
  <si>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</si>
  <si>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</si>
  <si>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</si>
  <si>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</si>
  <si>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</si>
  <si>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</si>
  <si>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</si>
  <si>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</si>
  <si>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</si>
  <si>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</si>
  <si>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</si>
  <si>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</si>
  <si>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</si>
  <si>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</si>
  <si>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</si>
  <si>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</si>
  <si>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</si>
  <si>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</si>
  <si>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</si>
  <si>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</si>
  <si>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</si>
  <si>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</si>
  <si>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</si>
  <si>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</si>
  <si>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</si>
  <si>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</si>
  <si>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</si>
  <si>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</si>
  <si>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</si>
  <si>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</si>
  <si>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</si>
  <si>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</si>
  <si>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</si>
  <si>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</si>
  <si>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</si>
  <si>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</si>
  <si>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</si>
  <si>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</si>
  <si>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</si>
  <si>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</si>
  <si>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</si>
  <si>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</si>
  <si>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</si>
  <si>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</si>
  <si>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</si>
  <si>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</si>
  <si>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</si>
  <si>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</si>
  <si>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</si>
  <si>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</si>
  <si>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</si>
  <si>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</si>
  <si>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</si>
  <si>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</si>
  <si>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</si>
  <si>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</si>
  <si>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</si>
  <si>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</si>
  <si>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</si>
  <si>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</si>
  <si>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</si>
  <si>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</si>
  <si>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</si>
  <si>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</si>
  <si>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</si>
  <si>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</si>
  <si>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</si>
  <si>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</si>
  <si>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</si>
  <si>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</si>
  <si>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</si>
  <si>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</si>
  <si>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</si>
  <si>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</si>
  <si>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</si>
  <si>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</si>
  <si>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</si>
  <si>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</si>
  <si>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</si>
  <si>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</si>
  <si>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</si>
  <si>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</si>
  <si>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</si>
  <si>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</si>
  <si>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</si>
  <si>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</si>
  <si>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</si>
  <si>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</si>
  <si>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</si>
  <si>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</si>
  <si>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</si>
  <si>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</si>
  <si>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</si>
  <si>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</si>
  <si>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</si>
  <si>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</si>
  <si>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</si>
  <si>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</si>
  <si>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</si>
  <si>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</si>
  <si>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</si>
  <si>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</si>
  <si>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</si>
  <si>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</si>
  <si>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</si>
  <si>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</si>
  <si>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</si>
  <si>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</si>
  <si>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</si>
  <si>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</si>
  <si>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</si>
  <si>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</si>
  <si>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</si>
  <si>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</si>
  <si>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</si>
  <si>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</si>
  <si>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</si>
  <si>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</si>
  <si>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</si>
  <si>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</si>
  <si>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</si>
  <si>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</si>
  <si>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</si>
  <si>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</si>
  <si>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</si>
  <si>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</si>
  <si>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</si>
  <si>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</si>
  <si>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</si>
  <si>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</si>
  <si>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</si>
  <si>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</si>
  <si>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</si>
  <si>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</si>
  <si>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</si>
  <si>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</si>
  <si>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</si>
  <si>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</si>
  <si>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</si>
  <si>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</si>
  <si>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</si>
  <si>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</si>
  <si>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</si>
  <si>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</si>
  <si>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</si>
  <si>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</si>
  <si>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</si>
  <si>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</si>
  <si>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</si>
  <si>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</si>
  <si>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</si>
  <si>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</si>
  <si>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</si>
  <si>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</si>
  <si>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</si>
  <si>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</si>
  <si>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</si>
  <si>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</si>
  <si>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</si>
  <si>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</si>
  <si>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</si>
  <si>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</si>
  <si>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</si>
  <si>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</si>
  <si>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</si>
  <si>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</si>
  <si>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</si>
  <si>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</si>
  <si>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</si>
  <si>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</si>
  <si>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</si>
  <si>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</si>
  <si>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</si>
  <si>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</si>
  <si>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</si>
  <si>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</si>
  <si>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</si>
  <si>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</si>
  <si>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</si>
  <si>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</si>
  <si>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</si>
  <si>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</si>
  <si>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</si>
  <si>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</si>
  <si>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</si>
  <si>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</si>
  <si>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</si>
  <si>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</si>
  <si>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</si>
  <si>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</si>
  <si>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</si>
  <si>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</si>
  <si>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</si>
  <si>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</si>
  <si>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</si>
  <si>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</si>
  <si>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</si>
  <si>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</si>
  <si>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</si>
  <si>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</si>
  <si>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</si>
  <si>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</si>
  <si>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</si>
  <si>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</si>
  <si>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</si>
  <si>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</si>
  <si>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</si>
  <si>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</si>
  <si>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</si>
  <si>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</si>
  <si>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</si>
  <si>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</si>
  <si>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</si>
  <si>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</si>
  <si>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</si>
  <si>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</si>
  <si>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</si>
  <si>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</si>
  <si>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</si>
  <si>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</si>
  <si>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</si>
  <si>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</si>
  <si>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</si>
  <si>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</si>
  <si>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</si>
  <si>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</si>
  <si>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</si>
  <si>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</si>
  <si>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</si>
  <si>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</si>
  <si>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</si>
  <si>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</si>
  <si>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</si>
  <si>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</si>
  <si>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</si>
  <si>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</si>
  <si>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</si>
  <si>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</si>
  <si>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</si>
  <si>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</si>
  <si>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</si>
  <si>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</si>
  <si>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</si>
  <si>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</si>
  <si>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</si>
  <si>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</si>
  <si>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</si>
  <si>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</si>
  <si>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</si>
  <si>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</si>
  <si>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</si>
  <si>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</si>
  <si>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</si>
  <si>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</si>
  <si>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</si>
  <si>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</si>
  <si>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</si>
  <si>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</si>
  <si>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</si>
  <si>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</si>
  <si>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</si>
  <si>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</si>
  <si>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</si>
  <si>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</si>
  <si>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</si>
  <si>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</si>
  <si>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</si>
  <si>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</si>
  <si>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</si>
  <si>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</si>
  <si>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</si>
  <si>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</si>
  <si>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</si>
  <si>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</si>
  <si>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</si>
  <si>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</si>
  <si>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</si>
  <si>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</si>
  <si>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</si>
  <si>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</si>
  <si>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</si>
  <si>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</si>
  <si>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</si>
  <si>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</si>
  <si>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</si>
  <si>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</si>
  <si>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</si>
  <si>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</si>
  <si>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</si>
  <si>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</si>
  <si>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</si>
  <si>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</si>
  <si>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</si>
  <si>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</si>
  <si>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</si>
  <si>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</si>
  <si>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</si>
  <si>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</si>
  <si>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</si>
  <si>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</si>
  <si>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</si>
  <si>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</si>
  <si>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</si>
  <si>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</si>
  <si>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</si>
  <si>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</si>
  <si>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</si>
  <si>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</si>
  <si>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</si>
  <si>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</si>
  <si>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</si>
  <si>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</si>
  <si>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</si>
  <si>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</si>
  <si>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</si>
  <si>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</si>
  <si>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</si>
  <si>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</si>
  <si>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</si>
  <si>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</si>
  <si>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</si>
  <si>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</si>
  <si>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</si>
  <si>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</si>
  <si>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</si>
  <si>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</si>
  <si>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</si>
  <si>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</si>
  <si>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</si>
  <si>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</si>
  <si>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</si>
  <si>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</si>
  <si>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</si>
  <si>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</si>
  <si>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</si>
  <si>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</si>
  <si>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</si>
  <si>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</si>
  <si>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</si>
  <si>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</si>
  <si>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</si>
  <si>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</si>
  <si>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</si>
  <si>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</si>
  <si>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</si>
  <si>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</si>
  <si>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</si>
  <si>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</si>
  <si>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</si>
  <si>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</si>
  <si>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</si>
  <si>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</si>
  <si>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</si>
  <si>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</si>
  <si>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</si>
  <si>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</si>
  <si>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</si>
  <si>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</si>
  <si>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</si>
  <si>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</si>
  <si>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</si>
  <si>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</si>
  <si>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</si>
  <si>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</si>
  <si>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</si>
  <si>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</si>
  <si>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</si>
  <si>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</si>
  <si>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</si>
  <si>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</si>
  <si>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</si>
  <si>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</si>
  <si>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</si>
  <si>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</si>
  <si>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</si>
  <si>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</si>
  <si>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</si>
  <si>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</si>
  <si>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</si>
  <si>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</si>
  <si>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</si>
  <si>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</si>
  <si>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</si>
  <si>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</si>
  <si>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</si>
  <si>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</si>
  <si>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</si>
  <si>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</si>
  <si>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</si>
  <si>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</si>
  <si>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</si>
  <si>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</si>
  <si>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</si>
  <si>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</si>
  <si>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</si>
  <si>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</si>
  <si>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</si>
  <si>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</si>
  <si>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</si>
  <si>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</si>
  <si>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</si>
  <si>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</si>
  <si>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</si>
  <si>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</si>
  <si>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</si>
  <si>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</si>
  <si>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</si>
  <si>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</si>
  <si>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</si>
  <si>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</si>
  <si>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</si>
  <si>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</si>
  <si>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</si>
  <si>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</si>
  <si>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</si>
  <si>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</si>
  <si>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</si>
  <si>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</si>
  <si>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</si>
  <si>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</si>
  <si>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</si>
  <si>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</si>
  <si>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</si>
  <si>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</si>
  <si>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</si>
  <si>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</si>
  <si>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</si>
  <si>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</si>
  <si>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</si>
  <si>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</si>
  <si>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</si>
  <si>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</si>
  <si>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</si>
  <si>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</si>
  <si>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</si>
  <si>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</si>
  <si>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</si>
  <si>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</si>
  <si>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</si>
  <si>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</si>
  <si>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</si>
  <si>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</si>
  <si>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</si>
  <si>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</si>
  <si>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</si>
  <si>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</si>
  <si>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</si>
  <si>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</si>
  <si>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</si>
  <si>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</si>
  <si>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</si>
  <si>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</si>
  <si>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</si>
  <si>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</si>
  <si>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</si>
  <si>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</si>
  <si>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</si>
  <si>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</si>
  <si>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</si>
  <si>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</si>
  <si>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</si>
  <si>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</si>
  <si>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</si>
  <si>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</si>
  <si>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</si>
  <si>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</si>
  <si>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</si>
  <si>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</si>
  <si>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</si>
  <si>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</si>
  <si>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</si>
  <si>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</si>
  <si>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</si>
  <si>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</si>
  <si>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</si>
  <si>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</si>
  <si>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</si>
  <si>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</si>
  <si>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</si>
  <si>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</si>
  <si>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</si>
  <si>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</si>
  <si>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</si>
  <si>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</si>
  <si>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</si>
  <si>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</si>
  <si>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</si>
  <si>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</si>
  <si>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</si>
  <si>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</si>
  <si>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</si>
  <si>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</si>
  <si>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</si>
  <si>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</si>
  <si>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</si>
  <si>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</si>
  <si>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</si>
  <si>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</si>
  <si>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</si>
  <si>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</si>
  <si>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</si>
  <si>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</si>
  <si>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</si>
  <si>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</si>
  <si>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</si>
  <si>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</si>
  <si>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</si>
  <si>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</si>
  <si>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</si>
  <si>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</si>
  <si>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</si>
  <si>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</si>
  <si>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</si>
  <si>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</si>
  <si>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</si>
  <si>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</si>
  <si>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</si>
  <si>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</si>
  <si>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</si>
  <si>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</si>
  <si>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</si>
  <si>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</si>
  <si>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</si>
  <si>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</si>
  <si>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</si>
  <si>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</si>
  <si>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</si>
  <si>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</si>
  <si>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</si>
  <si>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</si>
  <si>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</si>
  <si>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</si>
  <si>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</si>
  <si>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</si>
  <si>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</si>
  <si>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</si>
  <si>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</si>
  <si>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</si>
  <si>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</si>
  <si>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</si>
  <si>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</si>
  <si>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</si>
  <si>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</si>
  <si>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</si>
  <si>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</si>
  <si>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</si>
  <si>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</si>
  <si>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</si>
  <si>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</si>
  <si>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</si>
  <si>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</si>
  <si>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</si>
  <si>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</si>
  <si>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</si>
  <si>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</si>
  <si>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</si>
  <si>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</si>
  <si>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</si>
  <si>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</si>
  <si>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</si>
  <si>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</si>
  <si>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</si>
  <si>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</si>
  <si>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</si>
  <si>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</si>
  <si>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</si>
  <si>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</si>
  <si>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</si>
  <si>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</si>
  <si>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</si>
  <si>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</si>
  <si>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</si>
  <si>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</si>
  <si>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</si>
  <si>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</si>
  <si>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</si>
  <si>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</si>
  <si>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</si>
  <si>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</si>
  <si>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</si>
  <si>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</si>
  <si>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</si>
  <si>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</si>
  <si>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</si>
  <si>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</si>
  <si>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</si>
  <si>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</si>
  <si>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</si>
  <si>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</si>
  <si>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</si>
  <si>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</si>
  <si>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</si>
  <si>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</si>
  <si>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</si>
  <si>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</si>
  <si>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</si>
  <si>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</si>
  <si>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</si>
  <si>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</si>
  <si>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</si>
  <si>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</si>
  <si>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</si>
  <si>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</si>
  <si>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</si>
  <si>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</si>
  <si>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</si>
  <si>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</si>
  <si>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</si>
  <si>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</si>
  <si>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</si>
  <si>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</si>
  <si>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</si>
  <si>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</si>
  <si>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</si>
  <si>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</si>
  <si>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</si>
  <si>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</si>
  <si>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</si>
  <si>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</si>
  <si>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</si>
  <si>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</si>
  <si>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</si>
  <si>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</si>
  <si>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</si>
  <si>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</si>
  <si>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</si>
  <si>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</si>
  <si>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</si>
  <si>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</si>
  <si>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</si>
  <si>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</si>
  <si>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</si>
  <si>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</si>
  <si>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</si>
  <si>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</si>
  <si>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</si>
  <si>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</si>
  <si>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</si>
  <si>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</si>
  <si>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</si>
  <si>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</si>
  <si>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</si>
  <si>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</si>
  <si>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</si>
  <si>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</si>
  <si>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</si>
  <si>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</si>
  <si>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</si>
  <si>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</si>
  <si>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</si>
  <si>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</si>
  <si>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</si>
  <si>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</si>
  <si>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</si>
  <si>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</si>
  <si>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</si>
  <si>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</si>
  <si>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</si>
  <si>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</si>
  <si>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</si>
  <si>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</si>
  <si>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</si>
  <si>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</si>
  <si>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</si>
  <si>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</si>
  <si>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</si>
  <si>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</si>
  <si>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</si>
  <si>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</si>
  <si>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</si>
  <si>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</si>
  <si>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</si>
  <si>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</si>
  <si>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</si>
  <si>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</si>
  <si>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</si>
  <si>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</si>
  <si>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</si>
  <si>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</si>
  <si>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</si>
  <si>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</si>
  <si>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</si>
  <si>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</si>
  <si>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</si>
  <si>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</si>
  <si>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</si>
  <si>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</si>
  <si>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</si>
  <si>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</si>
  <si>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</si>
  <si>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</si>
  <si>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</si>
  <si>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</si>
  <si>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</si>
  <si>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</si>
  <si>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</si>
  <si>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</si>
  <si>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</si>
  <si>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</si>
  <si>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</si>
  <si>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</si>
  <si>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</si>
  <si>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</si>
  <si>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</si>
  <si>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</si>
  <si>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</si>
  <si>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</si>
  <si>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</si>
  <si>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</si>
  <si>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</si>
  <si>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</si>
  <si>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</si>
  <si>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</si>
  <si>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</si>
  <si>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</si>
  <si>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</si>
  <si>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</si>
  <si>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</si>
  <si>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</si>
  <si>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</si>
  <si>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</si>
  <si>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</si>
  <si>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</si>
  <si>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</si>
  <si>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</si>
  <si>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</si>
  <si>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</si>
  <si>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</si>
  <si>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</si>
  <si>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</si>
  <si>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</si>
  <si>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</si>
  <si>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</si>
  <si>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</si>
  <si>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</si>
  <si>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</si>
  <si>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</si>
  <si>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</si>
  <si>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</si>
  <si>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</si>
  <si>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</si>
  <si>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</si>
  <si>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</si>
  <si>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</si>
  <si>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</si>
  <si>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</si>
  <si>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</si>
  <si>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</si>
  <si>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</si>
  <si>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</si>
  <si>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</si>
  <si>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</si>
  <si>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</si>
  <si>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</si>
  <si>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</si>
  <si>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</si>
  <si>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</si>
  <si>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</si>
  <si>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</si>
  <si>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</si>
  <si>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</si>
  <si>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</si>
  <si>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</si>
  <si>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</si>
  <si>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</si>
  <si>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</si>
  <si>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</si>
  <si>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</si>
  <si>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</si>
  <si>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</si>
  <si>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</si>
  <si>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</si>
  <si>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</si>
  <si>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</si>
  <si>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</si>
  <si>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</si>
  <si>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</si>
  <si>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</si>
  <si>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</si>
  <si>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</si>
  <si>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</si>
  <si>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</si>
  <si>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</si>
  <si>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</si>
  <si>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</si>
  <si>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</si>
  <si>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</si>
  <si>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</si>
  <si>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</si>
  <si>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</si>
  <si>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</si>
  <si>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</si>
  <si>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</si>
  <si>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</si>
  <si>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</si>
  <si>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</si>
  <si>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</si>
  <si>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</si>
  <si>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</si>
  <si>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</si>
  <si>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</si>
  <si>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</si>
  <si>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</si>
  <si>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</si>
  <si>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</si>
  <si>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</si>
  <si>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</si>
  <si>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</si>
  <si>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</si>
  <si>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</si>
  <si>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</si>
  <si>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</si>
  <si>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</si>
  <si>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</si>
  <si>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</si>
  <si>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</si>
  <si>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</si>
  <si>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</si>
  <si>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</si>
  <si>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</si>
  <si>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</si>
  <si>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</si>
  <si>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</si>
  <si>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</si>
  <si>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</si>
  <si>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</si>
  <si>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</si>
  <si>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</si>
  <si>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</si>
  <si>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</si>
  <si>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</si>
  <si>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</si>
  <si>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</si>
  <si>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</si>
  <si>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</si>
  <si>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</si>
  <si>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</si>
  <si>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</si>
  <si>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</si>
  <si>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</si>
  <si>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</si>
  <si>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</si>
  <si>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</si>
  <si>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</si>
  <si>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</si>
  <si>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</si>
  <si>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</si>
  <si>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</si>
  <si>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</si>
  <si>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</si>
  <si>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</si>
  <si>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</si>
  <si>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</si>
  <si>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</si>
  <si>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</si>
  <si>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</si>
  <si>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</si>
  <si>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</si>
  <si>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</si>
  <si>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</si>
  <si>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</si>
  <si>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</si>
  <si>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</si>
  <si>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</si>
  <si>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</si>
  <si>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</si>
  <si>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</si>
  <si>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</si>
  <si>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</si>
  <si>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</si>
  <si>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</si>
  <si>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</si>
  <si>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</si>
  <si>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</si>
  <si>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</si>
  <si>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</si>
  <si>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</si>
  <si>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</si>
  <si>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</si>
  <si>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</si>
  <si>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</si>
  <si>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</si>
  <si>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</si>
  <si>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</si>
  <si>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</si>
  <si>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</si>
  <si>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</si>
  <si>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</si>
  <si>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</si>
  <si>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</si>
  <si>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</si>
  <si>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</si>
  <si>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</si>
  <si>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</si>
  <si>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</si>
  <si>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</si>
  <si>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</si>
  <si>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</si>
  <si>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</si>
  <si>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</si>
  <si>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</si>
  <si>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</si>
  <si>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</si>
  <si>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</si>
  <si>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</si>
  <si>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</si>
  <si>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</si>
  <si>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</si>
  <si>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</si>
  <si>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</si>
  <si>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</si>
  <si>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</si>
  <si>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</si>
  <si>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</si>
  <si>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</si>
  <si>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</si>
  <si>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</si>
  <si>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</si>
  <si>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</si>
  <si>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</si>
  <si>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</si>
  <si>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</si>
  <si>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</si>
  <si>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</si>
  <si>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</si>
  <si>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</si>
  <si>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</si>
  <si>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</si>
  <si>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</si>
  <si>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</si>
  <si>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</si>
  <si>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</si>
  <si>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</si>
  <si>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</si>
  <si>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</si>
  <si>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</si>
  <si>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</si>
  <si>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</si>
  <si>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</si>
  <si>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</si>
  <si>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</si>
  <si>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</si>
  <si>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</si>
  <si>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</si>
  <si>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</si>
  <si>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</si>
  <si>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</si>
  <si>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</si>
  <si>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</si>
  <si>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</si>
  <si>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</si>
  <si>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</si>
  <si>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</si>
  <si>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</si>
  <si>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</si>
  <si>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</si>
  <si>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</si>
  <si>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</si>
  <si>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</si>
  <si>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</si>
  <si>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</si>
  <si>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</si>
  <si>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</si>
  <si>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</si>
  <si>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</si>
  <si>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</si>
  <si>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</si>
  <si>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</si>
  <si>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</si>
  <si>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</si>
  <si>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</si>
  <si>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</si>
  <si>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</si>
  <si>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</si>
  <si>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</si>
  <si>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</si>
  <si>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</si>
  <si>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</si>
  <si>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</si>
  <si>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</si>
  <si>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</si>
  <si>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</si>
  <si>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</si>
  <si>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</si>
  <si>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</si>
  <si>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</si>
  <si>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</si>
  <si>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</si>
  <si>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</si>
  <si>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</si>
  <si>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</si>
  <si>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</si>
  <si>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</si>
  <si>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</si>
  <si>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</si>
  <si>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</si>
  <si>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</si>
  <si>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</si>
  <si>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Birštono savivaldybė</t>
  </si>
  <si>
    <t>1.4.1.1.11</t>
  </si>
  <si>
    <t>Birštono savivaldybės kultūros paveldo objektų aktualizavimas</t>
  </si>
  <si>
    <t>1.4.1.1.12</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</si>
  <si>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</si>
  <si>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</si>
  <si>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</si>
  <si>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</si>
  <si>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</si>
  <si>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</si>
  <si>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</si>
  <si>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</si>
  <si>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</si>
  <si>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</si>
  <si>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</si>
  <si>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</si>
  <si>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</si>
  <si>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</si>
  <si>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</si>
  <si>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</si>
  <si>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</si>
  <si>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</si>
  <si>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</si>
  <si>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</si>
  <si>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</si>
  <si>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</si>
  <si>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</si>
  <si>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</si>
  <si>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</si>
  <si>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</si>
  <si>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</si>
  <si>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</si>
  <si>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</si>
  <si>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</si>
  <si>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</si>
  <si>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</si>
  <si>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</si>
  <si>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</si>
  <si>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</si>
  <si>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</si>
  <si>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</si>
  <si>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</si>
  <si>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</si>
  <si>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</si>
  <si>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</si>
  <si>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</si>
  <si>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</si>
  <si>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</si>
  <si>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</si>
  <si>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</si>
  <si>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</si>
  <si>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</si>
  <si>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</si>
  <si>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</si>
  <si>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</si>
  <si>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</si>
  <si>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</si>
  <si>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</si>
  <si>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</si>
  <si>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</si>
  <si>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</si>
  <si>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</si>
  <si>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</si>
  <si>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</si>
  <si>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</si>
  <si>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</si>
  <si>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</si>
  <si>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</si>
  <si>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</si>
  <si>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</si>
  <si>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</si>
  <si>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</si>
  <si>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</si>
  <si>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</si>
  <si>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</si>
  <si>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</si>
  <si>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</si>
  <si>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</si>
  <si>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</si>
  <si>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</si>
  <si>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</si>
  <si>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</si>
  <si>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</si>
  <si>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</si>
  <si>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</si>
  <si>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</si>
  <si>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</si>
  <si>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</si>
  <si>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</si>
  <si>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</si>
  <si>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</si>
  <si>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</si>
  <si>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</si>
  <si>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</si>
  <si>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</si>
  <si>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</si>
  <si>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</si>
  <si>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</si>
  <si>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</si>
  <si>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</si>
  <si>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</si>
  <si>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</si>
  <si>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</si>
  <si>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</si>
  <si>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</si>
  <si>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</si>
  <si>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</si>
  <si>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</si>
  <si>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</si>
  <si>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</si>
  <si>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</si>
  <si>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</si>
  <si>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</si>
  <si>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</si>
  <si>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</si>
  <si>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</si>
  <si>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</si>
  <si>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</si>
  <si>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</si>
  <si>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</si>
  <si>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</si>
  <si>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</si>
  <si>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</si>
  <si>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</si>
  <si>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</si>
  <si>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</si>
  <si>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</si>
  <si>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</si>
  <si>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</si>
  <si>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</si>
  <si>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</si>
  <si>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</si>
  <si>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</si>
  <si>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</si>
  <si>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</si>
  <si>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</si>
  <si>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</si>
  <si>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</si>
  <si>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</si>
  <si>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</si>
  <si>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</si>
  <si>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</si>
  <si>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</si>
  <si>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</si>
  <si>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</si>
  <si>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</si>
  <si>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</si>
  <si>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</si>
  <si>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</si>
  <si>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</si>
  <si>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</si>
  <si>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</si>
  <si>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</si>
  <si>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</si>
  <si>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</si>
  <si>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</si>
  <si>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</si>
  <si>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</si>
  <si>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</si>
  <si>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</si>
  <si>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</si>
  <si>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</si>
  <si>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</si>
  <si>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</si>
  <si>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</si>
  <si>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</si>
  <si>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</si>
  <si>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</si>
  <si>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</si>
  <si>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</si>
  <si>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</si>
  <si>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</si>
  <si>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</si>
  <si>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</si>
  <si>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</si>
  <si>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</si>
  <si>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</si>
  <si>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</si>
  <si>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</si>
  <si>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</si>
  <si>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</si>
  <si>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</si>
  <si>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</si>
  <si>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</si>
  <si>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</si>
  <si>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</si>
  <si>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</si>
  <si>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</si>
  <si>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</si>
  <si>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</si>
  <si>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</si>
  <si>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</si>
  <si>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</si>
  <si>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</si>
  <si>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</si>
  <si>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</si>
  <si>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</si>
  <si>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</si>
  <si>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</si>
  <si>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</si>
  <si>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</si>
  <si>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</si>
  <si>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</si>
  <si>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</si>
  <si>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</si>
  <si>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</si>
  <si>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</si>
  <si>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</si>
  <si>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</si>
  <si>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</si>
  <si>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</si>
  <si>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</si>
  <si>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</si>
  <si>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</si>
  <si>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</si>
  <si>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</si>
  <si>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</si>
  <si>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</si>
  <si>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</si>
  <si>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</si>
  <si>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</si>
  <si>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</si>
  <si>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</si>
  <si>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</si>
  <si>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</si>
  <si>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</si>
  <si>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</si>
  <si>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</si>
  <si>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</si>
  <si>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</si>
  <si>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</si>
  <si>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</si>
  <si>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</si>
  <si>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</si>
  <si>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</si>
  <si>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</si>
  <si>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</si>
  <si>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</si>
  <si>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</si>
  <si>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</si>
  <si>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</si>
  <si>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</si>
  <si>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</si>
  <si>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</si>
  <si>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</si>
  <si>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</si>
  <si>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</si>
  <si>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</si>
  <si>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</si>
  <si>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</si>
  <si>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</si>
  <si>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</si>
  <si>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</si>
  <si>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</si>
  <si>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</si>
  <si>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</si>
  <si>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</si>
  <si>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</si>
  <si>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</si>
  <si>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</si>
  <si>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</si>
  <si>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</si>
  <si>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</si>
  <si>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</si>
  <si>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</si>
  <si>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</si>
  <si>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</si>
  <si>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</si>
  <si>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</si>
  <si>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</si>
  <si>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</si>
  <si>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</si>
  <si>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</si>
  <si>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</si>
  <si>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</si>
  <si>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</si>
  <si>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</si>
  <si>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</si>
  <si>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</si>
  <si>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</si>
  <si>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</si>
  <si>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</si>
  <si>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</si>
  <si>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</si>
  <si>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</si>
  <si>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</si>
  <si>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</si>
  <si>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</si>
  <si>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</si>
  <si>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</si>
  <si>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</si>
  <si>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</si>
  <si>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</si>
  <si>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</si>
  <si>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</si>
  <si>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</si>
  <si>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</si>
  <si>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</si>
  <si>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</si>
  <si>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</si>
  <si>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</si>
  <si>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</si>
  <si>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</si>
  <si>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</si>
  <si>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</si>
  <si>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</si>
  <si>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</si>
  <si>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</si>
  <si>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</si>
  <si>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</si>
  <si>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</si>
  <si>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</si>
  <si>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</si>
  <si>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</si>
  <si>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</si>
  <si>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</si>
  <si>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</si>
  <si>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</si>
  <si>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</si>
  <si>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</si>
  <si>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</si>
  <si>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</si>
  <si>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</si>
  <si>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</si>
  <si>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</si>
  <si>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</si>
  <si>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</si>
  <si>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</si>
  <si>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</si>
  <si>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</si>
  <si>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</si>
  <si>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</si>
  <si>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</si>
  <si>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</si>
  <si>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</si>
  <si>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</si>
  <si>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</si>
  <si>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</si>
  <si>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</si>
  <si>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</si>
  <si>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</si>
  <si>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</si>
  <si>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</si>
  <si>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</si>
  <si>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</si>
  <si>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</si>
  <si>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</si>
  <si>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</si>
  <si>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</si>
  <si>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</si>
  <si>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</si>
  <si>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</si>
  <si>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</si>
  <si>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</si>
  <si>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</si>
  <si>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</si>
  <si>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</si>
  <si>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</si>
  <si>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</si>
  <si>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</si>
  <si>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</si>
  <si>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</si>
  <si>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</si>
  <si>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</si>
  <si>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</si>
  <si>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</si>
  <si>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</si>
  <si>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</si>
  <si>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</si>
  <si>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</si>
  <si>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</si>
  <si>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</si>
  <si>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</si>
  <si>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</si>
  <si>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</si>
  <si>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</si>
  <si>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</si>
  <si>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</si>
  <si>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</si>
  <si>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</si>
  <si>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</si>
  <si>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</si>
  <si>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</si>
  <si>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</si>
  <si>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</si>
  <si>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</si>
  <si>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</si>
  <si>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</si>
  <si>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</si>
  <si>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</si>
  <si>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</si>
  <si>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</si>
  <si>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</si>
  <si>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</si>
  <si>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</si>
  <si>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</si>
  <si>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</si>
  <si>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</si>
  <si>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</si>
  <si>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</si>
  <si>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</si>
  <si>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</si>
  <si>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</si>
  <si>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</si>
  <si>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</si>
  <si>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</si>
  <si>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</si>
  <si>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</si>
  <si>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</si>
  <si>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</si>
  <si>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</si>
  <si>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</si>
  <si>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</si>
  <si>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</si>
  <si>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</si>
  <si>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</si>
  <si>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</si>
  <si>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</si>
  <si>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</si>
  <si>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</si>
  <si>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</si>
  <si>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</si>
  <si>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</si>
  <si>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</si>
  <si>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</si>
  <si>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</si>
  <si>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</si>
  <si>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</si>
  <si>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</si>
  <si>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</si>
  <si>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</si>
  <si>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</si>
  <si>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</si>
  <si>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</si>
  <si>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</si>
  <si>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</si>
  <si>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</si>
  <si>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</si>
  <si>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</si>
  <si>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</si>
  <si>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</si>
  <si>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</si>
  <si>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</si>
  <si>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</si>
  <si>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</si>
  <si>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</si>
  <si>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</si>
  <si>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</si>
  <si>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</si>
  <si>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</si>
  <si>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</si>
  <si>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</si>
  <si>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</si>
  <si>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</si>
  <si>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</si>
  <si>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</si>
  <si>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</si>
  <si>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</si>
  <si>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</si>
  <si>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</si>
  <si>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</si>
  <si>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</si>
  <si>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</si>
  <si>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</si>
  <si>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</si>
  <si>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</si>
  <si>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</si>
  <si>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</si>
  <si>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</si>
  <si>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</si>
  <si>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</si>
  <si>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</si>
  <si>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</si>
  <si>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</si>
  <si>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</si>
  <si>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</si>
  <si>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</si>
  <si>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</si>
  <si>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</si>
  <si>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</si>
  <si>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</si>
  <si>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</si>
  <si>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</si>
  <si>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</si>
  <si>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</si>
  <si>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</si>
  <si>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</si>
  <si>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</si>
  <si>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</si>
  <si>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</si>
  <si>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</si>
  <si>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</si>
  <si>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</si>
  <si>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</si>
  <si>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</si>
  <si>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</si>
  <si>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</si>
  <si>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</si>
  <si>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</si>
  <si>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</si>
  <si>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</si>
  <si>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</si>
  <si>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</si>
  <si>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</si>
  <si>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</si>
  <si>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</si>
  <si>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</si>
  <si>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</si>
  <si>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</si>
  <si>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</si>
  <si>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</si>
  <si>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</si>
  <si>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</si>
  <si>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</si>
  <si>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</si>
  <si>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</si>
  <si>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</si>
  <si>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</si>
  <si>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</si>
  <si>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</si>
  <si>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</si>
  <si>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</si>
  <si>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</si>
  <si>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</si>
  <si>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</si>
  <si>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</si>
  <si>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</si>
  <si>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</si>
  <si>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</si>
  <si>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</si>
  <si>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</si>
  <si>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</si>
  <si>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</si>
  <si>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</si>
  <si>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</si>
  <si>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</si>
  <si>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</si>
  <si>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</si>
  <si>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</si>
  <si>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</si>
  <si>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</si>
  <si>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</si>
  <si>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</si>
  <si>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</si>
  <si>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</si>
  <si>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</si>
  <si>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</si>
  <si>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</si>
  <si>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</si>
  <si>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</si>
  <si>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</si>
  <si>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</si>
  <si>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</si>
  <si>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</si>
  <si>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</si>
  <si>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</si>
  <si>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</si>
  <si>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</si>
  <si>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</si>
  <si>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</si>
  <si>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</si>
  <si>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</si>
  <si>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</si>
  <si>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</si>
  <si>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</si>
  <si>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</si>
  <si>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</si>
  <si>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</si>
  <si>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</si>
  <si>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</si>
  <si>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</si>
  <si>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</si>
  <si>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</si>
  <si>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</si>
  <si>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</si>
  <si>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</si>
  <si>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</si>
  <si>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</si>
  <si>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</si>
  <si>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</si>
  <si>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</si>
  <si>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</si>
  <si>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</si>
  <si>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</si>
  <si>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</si>
  <si>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</si>
  <si>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</si>
  <si>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</si>
  <si>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</si>
  <si>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</si>
  <si>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</si>
  <si>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</si>
  <si>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</si>
  <si>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</si>
  <si>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</si>
  <si>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</si>
  <si>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</si>
  <si>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</si>
  <si>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</si>
  <si>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</si>
  <si>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</si>
  <si>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</si>
  <si>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</si>
  <si>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</si>
  <si>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</si>
  <si>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</si>
  <si>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</si>
  <si>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</si>
  <si>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</si>
  <si>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</si>
  <si>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</si>
  <si>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</si>
  <si>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</si>
  <si>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</si>
  <si>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</si>
  <si>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</si>
  <si>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</si>
  <si>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</si>
  <si>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</si>
  <si>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</si>
  <si>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</si>
  <si>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</si>
  <si>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</si>
  <si>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</si>
  <si>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</si>
  <si>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</si>
  <si>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</si>
  <si>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</si>
  <si>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</si>
  <si>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</si>
  <si>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</si>
  <si>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</si>
  <si>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</si>
  <si>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</si>
  <si>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</si>
  <si>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</si>
  <si>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</si>
  <si>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</si>
  <si>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</si>
  <si>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</si>
  <si>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</si>
  <si>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</si>
  <si>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</si>
  <si>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</si>
  <si>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</si>
  <si>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</si>
  <si>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</si>
  <si>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</si>
  <si>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</si>
  <si>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</si>
  <si>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</si>
  <si>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</si>
  <si>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</si>
  <si>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</si>
  <si>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</si>
  <si>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</si>
  <si>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</si>
  <si>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</si>
  <si>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</si>
  <si>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</si>
  <si>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</si>
  <si>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</si>
  <si>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</si>
  <si>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</si>
  <si>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</si>
  <si>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</si>
  <si>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</si>
  <si>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</si>
  <si>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</si>
  <si>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</si>
  <si>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</si>
  <si>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</si>
  <si>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</si>
  <si>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</si>
  <si>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</si>
  <si>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</si>
  <si>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</si>
  <si>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</si>
  <si>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</si>
  <si>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</si>
  <si>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</si>
  <si>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</si>
  <si>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</si>
  <si>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</si>
  <si>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</si>
  <si>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</si>
  <si>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</si>
  <si>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</si>
  <si>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</si>
  <si>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</si>
  <si>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</si>
  <si>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</si>
  <si>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</si>
  <si>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</si>
  <si>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</si>
  <si>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</si>
  <si>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</si>
  <si>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</si>
  <si>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</si>
  <si>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</si>
  <si>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</si>
  <si>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</si>
  <si>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</si>
  <si>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</si>
  <si>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</si>
  <si>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</si>
  <si>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</si>
  <si>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</si>
  <si>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</si>
  <si>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</si>
  <si>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</si>
  <si>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</si>
  <si>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</si>
  <si>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</si>
  <si>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</si>
  <si>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</si>
  <si>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</si>
  <si>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</si>
  <si>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</si>
  <si>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</si>
  <si>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</si>
  <si>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</si>
  <si>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</si>
  <si>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</si>
  <si>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</si>
  <si>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</si>
  <si>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</si>
  <si>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</si>
  <si>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</si>
  <si>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</si>
  <si>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</si>
  <si>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</si>
  <si>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</si>
  <si>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</si>
  <si>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</si>
  <si>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</si>
  <si>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</si>
  <si>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</si>
  <si>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</si>
  <si>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</si>
  <si>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</si>
  <si>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</si>
  <si>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</si>
  <si>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</si>
  <si>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</si>
  <si>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</si>
  <si>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</si>
  <si>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</si>
  <si>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</si>
  <si>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</si>
  <si>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</si>
  <si>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</si>
  <si>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</si>
  <si>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</si>
  <si>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</si>
  <si>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</si>
  <si>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</si>
  <si>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</si>
  <si>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</si>
  <si>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</si>
  <si>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</si>
  <si>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</si>
  <si>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</si>
  <si>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</si>
  <si>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</si>
  <si>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</si>
  <si>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</si>
  <si>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</si>
  <si>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</si>
  <si>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</si>
  <si>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</si>
  <si>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</si>
  <si>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</si>
  <si>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</si>
  <si>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</si>
  <si>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</si>
  <si>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</si>
  <si>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</si>
  <si>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</si>
  <si>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</si>
  <si>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</si>
  <si>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</si>
  <si>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</si>
  <si>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</si>
  <si>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</si>
  <si>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</si>
  <si>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</si>
  <si>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</si>
  <si>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</si>
  <si>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</si>
  <si>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</si>
  <si>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</si>
  <si>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</si>
  <si>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</si>
  <si>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</si>
  <si>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</si>
  <si>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</si>
  <si>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</si>
  <si>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</si>
  <si>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</si>
  <si>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</si>
  <si>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</si>
  <si>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</si>
  <si>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</si>
  <si>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</si>
  <si>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</si>
  <si>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</si>
  <si>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</si>
  <si>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</si>
  <si>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</si>
  <si>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</si>
  <si>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</si>
  <si>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</si>
  <si>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</si>
  <si>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</si>
  <si>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</si>
  <si>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</si>
  <si>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</si>
  <si>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</si>
  <si>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</si>
  <si>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</si>
  <si>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</si>
  <si>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</si>
  <si>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</si>
  <si>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</si>
  <si>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</si>
  <si>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</si>
  <si>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</si>
  <si>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</si>
  <si>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</si>
  <si>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</si>
  <si>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</si>
  <si>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</si>
  <si>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</si>
  <si>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</si>
  <si>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</si>
  <si>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</si>
  <si>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</si>
  <si>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</si>
  <si>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</si>
  <si>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</si>
  <si>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</si>
  <si>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</si>
  <si>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</si>
  <si>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</si>
  <si>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</si>
  <si>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</si>
  <si>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</si>
  <si>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</si>
  <si>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</si>
  <si>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</si>
  <si>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</si>
  <si>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</si>
  <si>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</si>
  <si>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</si>
  <si>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</si>
  <si>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</si>
  <si>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</si>
  <si>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</si>
  <si>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</si>
  <si>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</si>
  <si>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</si>
  <si>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</si>
  <si>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</si>
  <si>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</si>
  <si>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</si>
  <si>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</si>
  <si>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</si>
  <si>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</si>
  <si>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</si>
  <si>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</si>
  <si>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</si>
  <si>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</si>
  <si>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</si>
  <si>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</si>
  <si>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Produkto ir rezulato vertinimo kriterijus (III) (pavadinimas)</t>
  </si>
  <si>
    <t>Produkto ir rezulato vertinimo kriterijus (IV) (pavadinimas)</t>
  </si>
  <si>
    <t>R02B000-310000-0001</t>
  </si>
  <si>
    <t>Nutiestų kelių ilgis, km</t>
  </si>
  <si>
    <t>RSP1</t>
  </si>
  <si>
    <t>Nutiestų inžinerinių tinklų ilgis, km</t>
  </si>
  <si>
    <t>RSP2</t>
  </si>
  <si>
    <t>RSP3</t>
  </si>
  <si>
    <t>RSP4</t>
  </si>
  <si>
    <t>Sukurtų socialinių paslaugų, ugdymo, kultūros ir laisvalaikio patalpų plotas, kv. m.</t>
  </si>
  <si>
    <t>Sutvarkytų viešųjų erdvių ir nutiestų dviračių takų investicija, Eur</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</si>
  <si>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</si>
  <si>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</si>
  <si>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</si>
  <si>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</si>
  <si>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</si>
  <si>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</si>
  <si>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</si>
  <si>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</si>
  <si>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„Jonavos vandenys“</t>
  </si>
  <si>
    <t>UAB „Kėdainių vandenys“</t>
  </si>
  <si>
    <t>UAB „Kauno vandenys“</t>
  </si>
  <si>
    <t>UAB „Birštono vandentiekis“</t>
  </si>
  <si>
    <t>UAB „Prienų vandenys“</t>
  </si>
  <si>
    <t>Raseinių miesto Aguonų gatvės rekonstravimas</t>
  </si>
  <si>
    <t>R025511-110000-0007</t>
  </si>
  <si>
    <t>Socialinio būsto fondo plėtra Kauno rajono savivaldybėje</t>
  </si>
  <si>
    <t>Socialinio būsto fondo plėtra Kėdainiuose</t>
  </si>
  <si>
    <t>Kauno kultūros centro „Tautos namai“ infrastruktūros pritaikymas vietos bendruomenės reikmėms</t>
  </si>
  <si>
    <t>Aktuali redakcija 2019-02-05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</si>
</sst>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_ ;\-#,##0.00\ "/>
  </numFmts>
  <fonts count="46"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sz val="12"/>
      <name val="Times New Roman"/>
      <family val="1"/>
      <charset val="186"/>
    </font>
    <font>
      <b/>
      <sz val="9"/>
      <color rgb="FFFF0000"/>
      <name val="Times New Roman"/>
      <family val="1"/>
      <charset val="186"/>
    </font>
    <font>
      <b/>
      <sz val="1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3">
    <xf numFmtId="0" fontId="0" fillId="0" borderId="0"/>
    <xf numFmtId="43" fontId="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1" fillId="0" borderId="0"/>
    <xf numFmtId="0" fontId="9"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8" fillId="0" borderId="1" applyNumberFormat="0" applyFill="0" applyAlignment="0" applyProtection="0"/>
  </cellStyleXfs>
  <cellXfs count="504">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1" fillId="0" borderId="0" xfId="0" applyFont="1" applyAlignment="1">
      <alignment vertical="center"/>
    </xf>
    <xf numFmtId="0" fontId="25"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7" fillId="0" borderId="2" xfId="6" applyFont="1" applyFill="1" applyBorder="1" applyAlignment="1">
      <alignment vertical="top" wrapText="1"/>
    </xf>
    <xf numFmtId="0" fontId="18"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0" fillId="0" borderId="4" xfId="0" applyFont="1" applyBorder="1"/>
    <xf numFmtId="0" fontId="0" fillId="0" borderId="4" xfId="0" applyBorder="1" applyAlignment="1">
      <alignment horizontal="center" vertical="center"/>
    </xf>
    <xf numFmtId="0" fontId="21" fillId="0" borderId="4" xfId="0" applyFont="1" applyBorder="1"/>
    <xf numFmtId="0" fontId="17" fillId="0" borderId="2" xfId="6" applyFont="1" applyBorder="1" applyAlignment="1">
      <alignment vertical="top" wrapText="1"/>
    </xf>
    <xf numFmtId="0" fontId="22" fillId="0" borderId="2" xfId="6" applyFont="1" applyBorder="1" applyAlignment="1">
      <alignment vertical="top" wrapText="1"/>
    </xf>
    <xf numFmtId="0" fontId="18" fillId="0" borderId="2" xfId="6" applyFont="1" applyBorder="1" applyAlignment="1">
      <alignment vertical="top" wrapText="1"/>
    </xf>
    <xf numFmtId="0" fontId="18"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7" fillId="0" borderId="0" xfId="0" applyFont="1"/>
    <xf numFmtId="4" fontId="27" fillId="2" borderId="2" xfId="21" applyNumberFormat="1" applyFont="1" applyFill="1" applyBorder="1" applyAlignment="1">
      <alignment horizontal="right" vertical="top"/>
    </xf>
    <xf numFmtId="4" fontId="27" fillId="0" borderId="2" xfId="0" applyNumberFormat="1" applyFont="1" applyBorder="1" applyAlignment="1">
      <alignment horizontal="right" vertical="top" wrapText="1"/>
    </xf>
    <xf numFmtId="0" fontId="21" fillId="5" borderId="4" xfId="0" applyFont="1" applyFill="1" applyBorder="1"/>
    <xf numFmtId="0" fontId="20" fillId="0" borderId="5" xfId="0" applyFont="1" applyBorder="1" applyAlignment="1">
      <alignment vertical="center" wrapText="1"/>
    </xf>
    <xf numFmtId="0" fontId="16" fillId="0" borderId="5" xfId="0" applyFont="1" applyBorder="1" applyAlignment="1">
      <alignment vertical="center" wrapText="1"/>
    </xf>
    <xf numFmtId="0" fontId="18" fillId="0" borderId="5" xfId="0" applyFont="1" applyBorder="1" applyAlignment="1">
      <alignment vertical="center" wrapText="1"/>
    </xf>
    <xf numFmtId="0" fontId="20" fillId="0" borderId="5" xfId="0" applyFont="1" applyBorder="1" applyAlignment="1">
      <alignment horizontal="center" vertical="center" wrapText="1"/>
    </xf>
    <xf numFmtId="0" fontId="16" fillId="5" borderId="5" xfId="0" applyFont="1" applyFill="1" applyBorder="1" applyAlignment="1">
      <alignment vertical="center" wrapText="1"/>
    </xf>
    <xf numFmtId="0" fontId="21" fillId="0" borderId="5" xfId="0" applyFont="1" applyBorder="1" applyAlignment="1">
      <alignment vertical="center" wrapText="1"/>
    </xf>
    <xf numFmtId="0" fontId="21" fillId="5" borderId="5" xfId="0" applyFont="1" applyFill="1" applyBorder="1" applyAlignment="1">
      <alignment vertical="center" wrapText="1"/>
    </xf>
    <xf numFmtId="0" fontId="16" fillId="0" borderId="5" xfId="0" applyFont="1" applyBorder="1" applyAlignment="1">
      <alignment horizontal="center"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0" xfId="0" applyFont="1" applyAlignment="1">
      <alignment vertical="center"/>
    </xf>
    <xf numFmtId="4" fontId="20" fillId="0" borderId="2" xfId="0" applyNumberFormat="1" applyFont="1" applyBorder="1"/>
    <xf numFmtId="0" fontId="20" fillId="0" borderId="2" xfId="0" applyFont="1" applyBorder="1"/>
    <xf numFmtId="0" fontId="20" fillId="0" borderId="2" xfId="0" applyFont="1" applyBorder="1" applyAlignment="1">
      <alignment horizontal="left" wrapText="1"/>
    </xf>
    <xf numFmtId="4" fontId="20" fillId="0" borderId="2" xfId="0" applyNumberFormat="1" applyFont="1" applyBorder="1" applyAlignment="1">
      <alignment wrapText="1"/>
    </xf>
    <xf numFmtId="0" fontId="20" fillId="0" borderId="2" xfId="0" applyFont="1" applyBorder="1" applyAlignment="1">
      <alignment vertical="center"/>
    </xf>
    <xf numFmtId="0" fontId="20" fillId="0" borderId="2" xfId="0" applyFont="1" applyBorder="1" applyAlignment="1">
      <alignment vertical="center" wrapText="1"/>
    </xf>
    <xf numFmtId="0" fontId="25" fillId="0" borderId="2" xfId="0" applyFont="1" applyBorder="1" applyAlignment="1">
      <alignment vertical="center"/>
    </xf>
    <xf numFmtId="0" fontId="25" fillId="0" borderId="2" xfId="0" applyFont="1" applyBorder="1" applyAlignment="1">
      <alignment vertical="center" wrapText="1"/>
    </xf>
    <xf numFmtId="4" fontId="26" fillId="0" borderId="7" xfId="0" applyNumberFormat="1" applyFont="1" applyBorder="1" applyAlignment="1">
      <alignment horizontal="center" vertical="center" wrapText="1"/>
    </xf>
    <xf numFmtId="0" fontId="26" fillId="0" borderId="7" xfId="0" applyFont="1" applyBorder="1" applyAlignment="1">
      <alignment horizontal="center" vertical="center" wrapText="1"/>
    </xf>
    <xf numFmtId="4" fontId="16" fillId="0" borderId="7" xfId="0" applyNumberFormat="1" applyFont="1" applyBorder="1" applyAlignment="1">
      <alignment horizontal="center" vertical="center" wrapText="1"/>
    </xf>
    <xf numFmtId="0" fontId="27" fillId="5" borderId="4" xfId="0" applyFont="1" applyFill="1" applyBorder="1" applyAlignment="1">
      <alignment horizontal="right" vertical="top"/>
    </xf>
    <xf numFmtId="0" fontId="26" fillId="5" borderId="7" xfId="0" applyFont="1" applyFill="1" applyBorder="1" applyAlignment="1">
      <alignment horizontal="center" vertical="center" wrapText="1"/>
    </xf>
    <xf numFmtId="4" fontId="28" fillId="0" borderId="7"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4"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9" fillId="5" borderId="4" xfId="0" applyNumberFormat="1" applyFont="1" applyFill="1" applyBorder="1" applyAlignment="1">
      <alignment horizontal="right" vertical="top"/>
    </xf>
    <xf numFmtId="4" fontId="28" fillId="0" borderId="7" xfId="0" applyNumberFormat="1" applyFont="1" applyBorder="1" applyAlignment="1">
      <alignment horizontal="center" vertical="center" wrapText="1"/>
    </xf>
    <xf numFmtId="0" fontId="28" fillId="0" borderId="4" xfId="0" applyFont="1" applyBorder="1" applyAlignment="1">
      <alignment horizontal="center" vertical="center" wrapText="1"/>
    </xf>
    <xf numFmtId="4" fontId="26" fillId="2" borderId="7" xfId="0" applyNumberFormat="1" applyFont="1" applyFill="1" applyBorder="1" applyAlignment="1">
      <alignment horizontal="center" vertical="center" wrapText="1"/>
    </xf>
    <xf numFmtId="0" fontId="26" fillId="2" borderId="7" xfId="0" applyFont="1" applyFill="1" applyBorder="1" applyAlignment="1">
      <alignment horizontal="center" vertical="center" wrapText="1"/>
    </xf>
    <xf numFmtId="0" fontId="29" fillId="5" borderId="4" xfId="0" applyFont="1" applyFill="1" applyBorder="1" applyAlignment="1">
      <alignment horizontal="right" vertical="top"/>
    </xf>
    <xf numFmtId="0" fontId="29" fillId="5" borderId="4" xfId="0" applyFont="1" applyFill="1" applyBorder="1" applyAlignment="1">
      <alignment horizontal="right" vertical="top" wrapText="1"/>
    </xf>
    <xf numFmtId="4" fontId="26" fillId="5" borderId="7" xfId="0" applyNumberFormat="1" applyFont="1" applyFill="1" applyBorder="1" applyAlignment="1">
      <alignment horizontal="center" vertical="center" wrapText="1"/>
    </xf>
    <xf numFmtId="0" fontId="29" fillId="5" borderId="4" xfId="0" applyFont="1" applyFill="1" applyBorder="1" applyAlignment="1">
      <alignment horizontal="right" vertical="center"/>
    </xf>
    <xf numFmtId="0" fontId="6" fillId="5" borderId="4" xfId="0" applyFont="1" applyFill="1" applyBorder="1" applyAlignment="1">
      <alignment horizontal="right" vertical="top"/>
    </xf>
    <xf numFmtId="0" fontId="26"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0"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7"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0"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0" fillId="0" borderId="2" xfId="0" applyFont="1" applyFill="1" applyBorder="1" applyAlignment="1">
      <alignment horizontal="left"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0"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2" fillId="2" borderId="2" xfId="0" applyFont="1" applyFill="1" applyBorder="1" applyAlignment="1">
      <alignment horizontal="center" vertical="top"/>
    </xf>
    <xf numFmtId="0" fontId="16" fillId="0" borderId="0" xfId="0" applyFont="1"/>
    <xf numFmtId="0" fontId="20" fillId="0" borderId="2" xfId="0" applyFont="1" applyBorder="1" applyAlignment="1">
      <alignment horizontal="center"/>
    </xf>
    <xf numFmtId="0" fontId="25"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2" xfId="0" applyFont="1" applyBorder="1" applyAlignment="1">
      <alignment vertical="center" wrapText="1"/>
    </xf>
    <xf numFmtId="0" fontId="20" fillId="0" borderId="2" xfId="0" applyFont="1" applyBorder="1" applyAlignment="1">
      <alignment wrapText="1"/>
    </xf>
    <xf numFmtId="0" fontId="27" fillId="0" borderId="2" xfId="0" applyFont="1" applyBorder="1" applyAlignment="1">
      <alignment horizontal="right" vertical="top" wrapText="1"/>
    </xf>
    <xf numFmtId="0" fontId="27" fillId="2" borderId="2" xfId="0" applyFont="1" applyFill="1" applyBorder="1" applyAlignment="1">
      <alignment horizontal="right" vertical="top" wrapText="1"/>
    </xf>
    <xf numFmtId="0" fontId="27" fillId="0" borderId="2"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center" vertical="center"/>
    </xf>
    <xf numFmtId="4" fontId="27" fillId="0" borderId="2" xfId="0" applyNumberFormat="1" applyFont="1" applyFill="1" applyBorder="1" applyAlignment="1">
      <alignment horizontal="right" vertical="top"/>
    </xf>
    <xf numFmtId="4" fontId="27" fillId="0" borderId="2" xfId="0" applyNumberFormat="1" applyFont="1" applyFill="1" applyBorder="1" applyAlignment="1">
      <alignment horizontal="right" vertical="top" wrapText="1"/>
    </xf>
    <xf numFmtId="0" fontId="27" fillId="0" borderId="2" xfId="0" applyFont="1" applyFill="1" applyBorder="1" applyAlignment="1">
      <alignment horizontal="right" vertical="top" wrapText="1"/>
    </xf>
    <xf numFmtId="0" fontId="27" fillId="0" borderId="2" xfId="21" applyFont="1" applyBorder="1" applyAlignment="1">
      <alignment horizontal="center" vertical="center"/>
    </xf>
    <xf numFmtId="4" fontId="27" fillId="0" borderId="2" xfId="21" applyNumberFormat="1" applyFont="1" applyFill="1" applyBorder="1" applyAlignment="1">
      <alignment horizontal="right" vertical="top"/>
    </xf>
    <xf numFmtId="0" fontId="27" fillId="0" borderId="2" xfId="21" applyNumberFormat="1" applyFont="1" applyFill="1" applyBorder="1" applyAlignment="1">
      <alignment horizontal="right" vertical="top" wrapText="1"/>
    </xf>
    <xf numFmtId="0" fontId="27" fillId="0" borderId="2" xfId="21" applyFont="1" applyFill="1" applyBorder="1" applyAlignment="1">
      <alignment horizontal="right" vertical="top" wrapText="1"/>
    </xf>
    <xf numFmtId="0" fontId="27" fillId="0" borderId="2" xfId="21" applyFont="1" applyBorder="1" applyAlignment="1">
      <alignment horizontal="right" vertical="top"/>
    </xf>
    <xf numFmtId="49" fontId="27" fillId="0" borderId="2" xfId="0" applyNumberFormat="1" applyFont="1" applyFill="1" applyBorder="1" applyAlignment="1">
      <alignment horizontal="center" vertical="center" wrapText="1"/>
    </xf>
    <xf numFmtId="4" fontId="27" fillId="0" borderId="2" xfId="1" applyNumberFormat="1" applyFont="1" applyFill="1" applyBorder="1" applyAlignment="1">
      <alignment horizontal="right" vertical="top" wrapText="1"/>
    </xf>
    <xf numFmtId="0" fontId="27" fillId="2" borderId="2" xfId="0" applyFont="1" applyFill="1" applyBorder="1" applyAlignment="1">
      <alignment horizontal="left" vertical="top"/>
    </xf>
    <xf numFmtId="0" fontId="27" fillId="2" borderId="2" xfId="0" applyFont="1" applyFill="1" applyBorder="1" applyAlignment="1">
      <alignment horizontal="left" vertical="top" wrapText="1"/>
    </xf>
    <xf numFmtId="0" fontId="27" fillId="2" borderId="2" xfId="0" applyFont="1" applyFill="1" applyBorder="1" applyAlignment="1">
      <alignment horizontal="center" vertical="top" wrapText="1"/>
    </xf>
    <xf numFmtId="49" fontId="27" fillId="2" borderId="2" xfId="0" applyNumberFormat="1" applyFont="1" applyFill="1" applyBorder="1" applyAlignment="1">
      <alignment horizontal="right" vertical="top" wrapText="1"/>
    </xf>
    <xf numFmtId="0" fontId="27" fillId="0" borderId="2" xfId="0" applyFont="1" applyBorder="1" applyAlignment="1">
      <alignment horizontal="left" vertical="top" wrapText="1"/>
    </xf>
    <xf numFmtId="0" fontId="27" fillId="0" borderId="2" xfId="0" applyFont="1" applyBorder="1" applyAlignment="1">
      <alignment horizontal="center" vertical="top" wrapText="1"/>
    </xf>
    <xf numFmtId="0" fontId="27" fillId="0" borderId="2" xfId="0" applyFont="1" applyBorder="1" applyAlignment="1">
      <alignment horizontal="left" vertical="top"/>
    </xf>
    <xf numFmtId="0" fontId="27" fillId="0" borderId="2" xfId="0" applyFont="1" applyFill="1" applyBorder="1" applyAlignment="1">
      <alignment horizontal="center" vertical="top"/>
    </xf>
    <xf numFmtId="0" fontId="27" fillId="0" borderId="2" xfId="0" applyFont="1" applyBorder="1" applyAlignment="1">
      <alignment horizontal="center" vertical="top"/>
    </xf>
    <xf numFmtId="4" fontId="27" fillId="0" borderId="2" xfId="0" applyNumberFormat="1" applyFont="1" applyBorder="1" applyAlignment="1">
      <alignment horizontal="right" vertical="top"/>
    </xf>
    <xf numFmtId="0" fontId="27" fillId="0" borderId="2" xfId="0" applyFont="1" applyFill="1" applyBorder="1" applyAlignment="1">
      <alignment horizontal="right" vertical="top"/>
    </xf>
    <xf numFmtId="0" fontId="27" fillId="0" borderId="2" xfId="0" applyNumberFormat="1" applyFont="1" applyFill="1" applyBorder="1" applyAlignment="1">
      <alignment horizontal="right" vertical="top" wrapText="1"/>
    </xf>
    <xf numFmtId="4" fontId="27" fillId="0" borderId="2" xfId="21" applyNumberFormat="1" applyFont="1" applyBorder="1" applyAlignment="1">
      <alignment horizontal="right" vertical="top"/>
    </xf>
    <xf numFmtId="0" fontId="27" fillId="0" borderId="2" xfId="23" applyFont="1" applyFill="1" applyBorder="1" applyAlignment="1">
      <alignment horizontal="center" vertical="center" wrapText="1"/>
    </xf>
    <xf numFmtId="0" fontId="27" fillId="0" borderId="2" xfId="23" applyFont="1" applyFill="1" applyBorder="1" applyAlignment="1">
      <alignment horizontal="center" vertical="center"/>
    </xf>
    <xf numFmtId="0" fontId="1" fillId="0" borderId="0" xfId="20"/>
    <xf numFmtId="0" fontId="34" fillId="0" borderId="0" xfId="20" applyFont="1" applyAlignment="1">
      <alignment horizontal="center"/>
    </xf>
    <xf numFmtId="0" fontId="16" fillId="0" borderId="0" xfId="20" applyFont="1" applyAlignment="1">
      <alignment vertical="center"/>
    </xf>
    <xf numFmtId="0" fontId="20" fillId="0" borderId="2" xfId="20" applyFont="1" applyBorder="1"/>
    <xf numFmtId="0" fontId="25" fillId="0" borderId="2" xfId="20" applyFont="1" applyBorder="1" applyAlignment="1">
      <alignment vertical="center"/>
    </xf>
    <xf numFmtId="4" fontId="27" fillId="0" borderId="2" xfId="20" applyNumberFormat="1" applyFont="1" applyBorder="1"/>
    <xf numFmtId="4" fontId="27" fillId="2" borderId="2" xfId="20" applyNumberFormat="1" applyFont="1" applyFill="1" applyBorder="1" applyAlignment="1">
      <alignment vertical="center" wrapText="1"/>
    </xf>
    <xf numFmtId="4" fontId="27" fillId="0" borderId="2" xfId="20" applyNumberFormat="1" applyFont="1" applyBorder="1" applyAlignment="1">
      <alignment vertical="center" wrapText="1"/>
    </xf>
    <xf numFmtId="0" fontId="27" fillId="0" borderId="2" xfId="20" applyFont="1" applyBorder="1"/>
    <xf numFmtId="4" fontId="27" fillId="0" borderId="2" xfId="20" applyNumberFormat="1" applyFont="1" applyBorder="1" applyAlignment="1">
      <alignment wrapText="1"/>
    </xf>
    <xf numFmtId="0" fontId="16" fillId="0" borderId="0" xfId="20" applyFont="1" applyBorder="1" applyAlignment="1">
      <alignment vertical="center" wrapText="1"/>
    </xf>
    <xf numFmtId="0" fontId="1" fillId="0" borderId="0" xfId="20" applyBorder="1"/>
    <xf numFmtId="0" fontId="40" fillId="0" borderId="0" xfId="20" applyFont="1"/>
    <xf numFmtId="0" fontId="27" fillId="0" borderId="2" xfId="0" applyFont="1" applyFill="1" applyBorder="1" applyAlignment="1">
      <alignment horizontal="left" vertical="top"/>
    </xf>
    <xf numFmtId="0" fontId="27" fillId="0" borderId="2" xfId="3" applyFont="1" applyFill="1" applyBorder="1" applyAlignment="1">
      <alignment horizontal="left" vertical="top" wrapText="1"/>
    </xf>
    <xf numFmtId="0" fontId="27" fillId="0" borderId="2" xfId="21" applyFont="1" applyFill="1" applyBorder="1" applyAlignment="1">
      <alignment horizontal="left" vertical="top"/>
    </xf>
    <xf numFmtId="0" fontId="27" fillId="0" borderId="2" xfId="21" applyFont="1" applyFill="1" applyBorder="1" applyAlignment="1">
      <alignment horizontal="left" vertical="top" wrapText="1"/>
    </xf>
    <xf numFmtId="0" fontId="27" fillId="0" borderId="2" xfId="21" applyFont="1" applyFill="1" applyBorder="1" applyAlignment="1">
      <alignment horizontal="center" vertical="top" wrapText="1"/>
    </xf>
    <xf numFmtId="0" fontId="27" fillId="0" borderId="2" xfId="21" applyFont="1" applyFill="1" applyBorder="1" applyAlignment="1">
      <alignment horizontal="center" vertical="top"/>
    </xf>
    <xf numFmtId="0" fontId="27" fillId="0" borderId="2" xfId="0" applyNumberFormat="1" applyFont="1" applyFill="1" applyBorder="1" applyAlignment="1">
      <alignment horizontal="left" vertical="top"/>
    </xf>
    <xf numFmtId="49" fontId="27" fillId="0" borderId="2" xfId="0" applyNumberFormat="1" applyFont="1" applyFill="1" applyBorder="1" applyAlignment="1">
      <alignment horizontal="center" vertical="top" wrapText="1"/>
    </xf>
    <xf numFmtId="0" fontId="27" fillId="0" borderId="2" xfId="23" applyFont="1" applyFill="1" applyBorder="1" applyAlignment="1">
      <alignment horizontal="center" vertical="top" wrapText="1"/>
    </xf>
    <xf numFmtId="0" fontId="27"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0"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7"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7"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7"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0" fontId="42" fillId="0" borderId="0" xfId="0" applyFont="1"/>
    <xf numFmtId="49" fontId="42" fillId="0" borderId="0" xfId="0" applyNumberFormat="1" applyFont="1" applyAlignment="1">
      <alignment horizontal="right" vertical="top"/>
    </xf>
    <xf numFmtId="0" fontId="36" fillId="0" borderId="0" xfId="0" applyFont="1" applyAlignment="1">
      <alignment vertical="center"/>
    </xf>
    <xf numFmtId="0" fontId="37" fillId="9" borderId="2" xfId="0" applyFont="1" applyFill="1" applyBorder="1" applyAlignment="1">
      <alignment wrapText="1"/>
    </xf>
    <xf numFmtId="0" fontId="10" fillId="0" borderId="2" xfId="0" applyFont="1" applyBorder="1"/>
    <xf numFmtId="0" fontId="6" fillId="2" borderId="2" xfId="21" applyNumberFormat="1" applyFont="1" applyFill="1" applyBorder="1" applyAlignment="1">
      <alignment horizontal="right" vertical="top" wrapText="1"/>
    </xf>
    <xf numFmtId="0" fontId="17" fillId="0" borderId="11" xfId="6" applyFont="1" applyBorder="1" applyAlignment="1">
      <alignment vertical="top" wrapText="1"/>
    </xf>
    <xf numFmtId="0" fontId="17" fillId="0" borderId="11" xfId="6" applyFont="1" applyFill="1" applyBorder="1" applyAlignment="1">
      <alignment vertical="top" wrapText="1"/>
    </xf>
    <xf numFmtId="0" fontId="18" fillId="0" borderId="11" xfId="6" applyFont="1" applyBorder="1" applyAlignment="1">
      <alignment vertical="top"/>
    </xf>
    <xf numFmtId="0" fontId="19" fillId="0" borderId="11" xfId="6" applyFont="1" applyFill="1" applyBorder="1" applyAlignment="1">
      <alignment vertical="top" wrapText="1"/>
    </xf>
    <xf numFmtId="0" fontId="18" fillId="0" borderId="11" xfId="0" applyFont="1" applyFill="1" applyBorder="1" applyAlignment="1">
      <alignment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43" fillId="0" borderId="2" xfId="0" applyFont="1" applyBorder="1" applyAlignment="1">
      <alignment horizontal="center" vertical="center" wrapText="1"/>
    </xf>
    <xf numFmtId="4" fontId="43" fillId="0" borderId="2" xfId="0" applyNumberFormat="1" applyFont="1" applyBorder="1" applyAlignment="1">
      <alignment horizontal="center" vertical="center" wrapText="1"/>
    </xf>
    <xf numFmtId="0" fontId="43" fillId="0" borderId="8" xfId="0" applyFont="1" applyBorder="1" applyAlignment="1">
      <alignment vertical="center" wrapText="1"/>
    </xf>
    <xf numFmtId="3" fontId="43" fillId="0" borderId="8" xfId="0" applyNumberFormat="1" applyFont="1" applyBorder="1" applyAlignment="1">
      <alignment vertical="center" wrapText="1"/>
    </xf>
    <xf numFmtId="0" fontId="10" fillId="0" borderId="2" xfId="0" applyFont="1" applyBorder="1" applyAlignment="1">
      <alignment horizontal="center"/>
    </xf>
    <xf numFmtId="0" fontId="10" fillId="0" borderId="2" xfId="0" applyFont="1" applyBorder="1" applyAlignment="1">
      <alignment horizontal="left"/>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6" fillId="0" borderId="0" xfId="20" applyFont="1"/>
    <xf numFmtId="49" fontId="44"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4" fontId="43" fillId="0" borderId="2" xfId="0" applyNumberFormat="1" applyFont="1" applyBorder="1" applyAlignment="1">
      <alignment wrapText="1"/>
    </xf>
    <xf numFmtId="4" fontId="43" fillId="0" borderId="2" xfId="0" applyNumberFormat="1" applyFont="1" applyBorder="1"/>
    <xf numFmtId="0" fontId="7" fillId="0" borderId="11" xfId="6" applyFont="1" applyFill="1" applyBorder="1" applyAlignment="1">
      <alignment vertical="top" wrapText="1"/>
    </xf>
    <xf numFmtId="0" fontId="7" fillId="0" borderId="2" xfId="6" applyFont="1" applyFill="1" applyBorder="1" applyAlignment="1">
      <alignment vertical="top" wrapText="1"/>
    </xf>
    <xf numFmtId="0" fontId="7" fillId="0" borderId="18" xfId="6" applyFont="1" applyFill="1" applyBorder="1" applyAlignment="1">
      <alignment vertical="top" wrapText="1"/>
    </xf>
    <xf numFmtId="0" fontId="7" fillId="0" borderId="3" xfId="6" applyFont="1" applyFill="1" applyBorder="1" applyAlignment="1">
      <alignment vertical="top" wrapText="1"/>
    </xf>
    <xf numFmtId="3" fontId="43" fillId="0" borderId="17" xfId="0" applyNumberFormat="1" applyFont="1" applyBorder="1" applyAlignment="1">
      <alignment vertical="center" wrapText="1"/>
    </xf>
    <xf numFmtId="2" fontId="43" fillId="0" borderId="8" xfId="0" applyNumberFormat="1" applyFont="1" applyBorder="1" applyAlignment="1">
      <alignment horizontal="right" vertical="center" wrapText="1"/>
    </xf>
    <xf numFmtId="1" fontId="43" fillId="0" borderId="8" xfId="0" applyNumberFormat="1" applyFont="1" applyBorder="1" applyAlignment="1">
      <alignment horizontal="right" vertical="center" wrapText="1"/>
    </xf>
    <xf numFmtId="4" fontId="6" fillId="0" borderId="2" xfId="20" applyNumberFormat="1" applyFont="1" applyBorder="1"/>
    <xf numFmtId="0" fontId="6" fillId="0" borderId="2" xfId="20" applyFont="1" applyBorder="1" applyAlignment="1">
      <alignment vertical="center"/>
    </xf>
    <xf numFmtId="0" fontId="6" fillId="0" borderId="2" xfId="20" applyFont="1" applyBorder="1"/>
    <xf numFmtId="0" fontId="45" fillId="0" borderId="2" xfId="20" applyFont="1" applyBorder="1" applyAlignment="1">
      <alignment vertical="center"/>
    </xf>
    <xf numFmtId="4" fontId="6" fillId="0" borderId="2" xfId="20" applyNumberFormat="1" applyFont="1" applyBorder="1" applyAlignment="1">
      <alignment wrapText="1"/>
    </xf>
    <xf numFmtId="0" fontId="43" fillId="0" borderId="2" xfId="0" applyFont="1" applyBorder="1" applyAlignment="1">
      <alignment horizontal="left" wrapText="1"/>
    </xf>
    <xf numFmtId="0" fontId="43" fillId="0" borderId="2" xfId="0" applyFont="1" applyBorder="1" applyAlignment="1">
      <alignment wrapText="1"/>
    </xf>
    <xf numFmtId="4" fontId="43" fillId="0" borderId="2" xfId="0" quotePrefix="1" applyNumberFormat="1" applyFont="1" applyBorder="1"/>
    <xf numFmtId="0" fontId="43" fillId="0" borderId="2" xfId="0" applyFont="1" applyBorder="1"/>
    <xf numFmtId="1" fontId="43" fillId="0" borderId="8" xfId="0" applyNumberFormat="1" applyFont="1" applyBorder="1" applyAlignment="1">
      <alignment vertical="center" wrapText="1"/>
    </xf>
    <xf numFmtId="0" fontId="6" fillId="0" borderId="2" xfId="20" applyFont="1" applyBorder="1" applyAlignment="1">
      <alignment vertical="center" wrapText="1"/>
    </xf>
    <xf numFmtId="0" fontId="27" fillId="0" borderId="2" xfId="20" applyFont="1" applyBorder="1" applyAlignment="1">
      <alignment vertical="center" wrapText="1"/>
    </xf>
    <xf numFmtId="0" fontId="25" fillId="0" borderId="2" xfId="20" applyFont="1" applyBorder="1" applyAlignment="1">
      <alignment horizontal="center" vertical="center"/>
    </xf>
    <xf numFmtId="0" fontId="45" fillId="0" borderId="2" xfId="20" applyFont="1" applyBorder="1" applyAlignment="1">
      <alignment horizontal="center" vertical="center" wrapText="1"/>
    </xf>
    <xf numFmtId="0" fontId="45" fillId="0" borderId="2" xfId="20" applyFont="1" applyBorder="1" applyAlignment="1">
      <alignment horizontal="center" vertical="center"/>
    </xf>
    <xf numFmtId="0" fontId="20" fillId="0" borderId="0" xfId="20" applyFont="1" applyAlignment="1">
      <alignment horizontal="left" vertical="center"/>
    </xf>
    <xf numFmtId="0" fontId="20" fillId="0" borderId="0" xfId="20" applyFont="1" applyAlignment="1">
      <alignment vertical="center"/>
    </xf>
    <xf numFmtId="0" fontId="25" fillId="0" borderId="2" xfId="20" applyFont="1" applyBorder="1" applyAlignment="1">
      <alignment horizontal="center" vertical="center" wrapText="1"/>
    </xf>
    <xf numFmtId="0" fontId="16" fillId="0" borderId="0" xfId="20" applyFont="1" applyAlignment="1">
      <alignment horizontal="center"/>
    </xf>
    <xf numFmtId="0" fontId="11" fillId="0" borderId="0" xfId="0" applyFont="1" applyFill="1" applyBorder="1" applyAlignment="1">
      <alignment horizontal="left" vertical="top" wrapText="1"/>
    </xf>
    <xf numFmtId="0" fontId="27" fillId="0" borderId="0" xfId="0" applyFont="1" applyAlignment="1">
      <alignment horizontal="left" vertical="center"/>
    </xf>
    <xf numFmtId="0" fontId="27" fillId="0" borderId="0" xfId="0" applyFont="1" applyAlignment="1">
      <alignment vertical="center"/>
    </xf>
    <xf numFmtId="0" fontId="36" fillId="0" borderId="2"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1"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38"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43" fillId="0" borderId="8" xfId="0" applyFont="1" applyBorder="1" applyAlignment="1">
      <alignment horizontal="right" wrapText="1"/>
    </xf>
    <xf numFmtId="0" fontId="43" fillId="0" borderId="12" xfId="0" applyFont="1" applyBorder="1" applyAlignment="1">
      <alignment horizontal="right" wrapText="1"/>
    </xf>
    <xf numFmtId="0" fontId="43"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xr:uid="{00000000-0005-0000-0000-000001000000}"/>
    <cellStyle name="Įprastas 2 2" xfId="3" xr:uid="{00000000-0005-0000-0000-000002000000}"/>
    <cellStyle name="Įprastas 2 2 2" xfId="4" xr:uid="{00000000-0005-0000-0000-000003000000}"/>
    <cellStyle name="Įprastas 2 2 3" xfId="5" xr:uid="{00000000-0005-0000-0000-000004000000}"/>
    <cellStyle name="Įprastas 2 2 4" xfId="6" xr:uid="{00000000-0005-0000-0000-000005000000}"/>
    <cellStyle name="Įprastas 2 2_KRPP aktuali redakcija nuo 2018-01-09 projektas" xfId="7" xr:uid="{00000000-0005-0000-0000-000006000000}"/>
    <cellStyle name="Įprastas 2 3" xfId="8" xr:uid="{00000000-0005-0000-0000-000007000000}"/>
    <cellStyle name="Įprastas 2 4" xfId="9" xr:uid="{00000000-0005-0000-0000-000008000000}"/>
    <cellStyle name="Įprastas 2 5" xfId="10" xr:uid="{00000000-0005-0000-0000-000009000000}"/>
    <cellStyle name="Įprastas 2 6" xfId="11" xr:uid="{00000000-0005-0000-0000-00000A000000}"/>
    <cellStyle name="Įprastas 2_KRPP aktuali redakcija nuo 2018-01-09 projektas" xfId="12" xr:uid="{00000000-0005-0000-0000-00000B000000}"/>
    <cellStyle name="Kablelis" xfId="1" builtinId="3"/>
    <cellStyle name="Kablelis 2" xfId="13" xr:uid="{00000000-0005-0000-0000-00000D000000}"/>
    <cellStyle name="Kablelis 2 2" xfId="14" xr:uid="{00000000-0005-0000-0000-00000E000000}"/>
    <cellStyle name="Kablelis 2 3" xfId="15" xr:uid="{00000000-0005-0000-0000-00000F000000}"/>
    <cellStyle name="Kablelis 3" xfId="16" xr:uid="{00000000-0005-0000-0000-000010000000}"/>
    <cellStyle name="Kablelis 4" xfId="17" xr:uid="{00000000-0005-0000-0000-000011000000}"/>
    <cellStyle name="Kablelis 5" xfId="18" xr:uid="{00000000-0005-0000-0000-000012000000}"/>
    <cellStyle name="Kablelis 6" xfId="19" xr:uid="{00000000-0005-0000-0000-000013000000}"/>
    <cellStyle name="Normal_KRPP aktuali redakcija nuo 2018-01-09 projektas_1" xfId="20" xr:uid="{00000000-0005-0000-0000-000014000000}"/>
    <cellStyle name="Paprastas 2" xfId="21" xr:uid="{00000000-0005-0000-0000-000015000000}"/>
    <cellStyle name="Paprastas 2 2" xfId="22" xr:uid="{00000000-0005-0000-0000-000016000000}"/>
    <cellStyle name="Paprastas 2 3" xfId="23" xr:uid="{00000000-0005-0000-0000-000017000000}"/>
    <cellStyle name="Paprastas 2 3 2" xfId="24" xr:uid="{00000000-0005-0000-0000-000018000000}"/>
    <cellStyle name="Paprastas 2 3 3" xfId="25" xr:uid="{00000000-0005-0000-0000-000019000000}"/>
    <cellStyle name="Paprastas 2 3_KRPP aktuali redakcija nuo 2018-01-09 projektas" xfId="26" xr:uid="{00000000-0005-0000-0000-00001A000000}"/>
    <cellStyle name="Paprastas 2 4" xfId="27" xr:uid="{00000000-0005-0000-0000-00001B000000}"/>
    <cellStyle name="Paprastas 2 5" xfId="28" xr:uid="{00000000-0005-0000-0000-00001C000000}"/>
    <cellStyle name="Paprastas 2 6" xfId="29" xr:uid="{00000000-0005-0000-0000-00001D000000}"/>
    <cellStyle name="Paprastas 2 7" xfId="30" xr:uid="{00000000-0005-0000-0000-00001E000000}"/>
    <cellStyle name="Paprastas 2_KRPP aktuali redakcija nuo 2018-01-09 projektas" xfId="31" xr:uid="{00000000-0005-0000-0000-00001F000000}"/>
    <cellStyle name="Suma 2" xfId="32" xr:uid="{00000000-0005-0000-0000-000020000000}"/>
  </cellStyles>
  <dxfs count="7">
    <dxf>
      <font>
        <b val="0"/>
        <i val="0"/>
        <strike val="0"/>
        <condense val="0"/>
        <extend val="0"/>
        <outline val="0"/>
        <shadow val="0"/>
        <u val="none"/>
        <vertAlign val="baseline"/>
        <sz val="12"/>
        <color auto="1"/>
        <name val="Times New Roman"/>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ntelė1" displayName="Lentelė1" ref="A5:C91" totalsRowShown="0" headerRowDxfId="6" headerRowBorderDxfId="5" tableBorderDxfId="4" totalsRowBorderDxfId="3">
  <autoFilter ref="A5:C91" xr:uid="{00000000-0009-0000-0100-000001000000}"/>
  <sortState ref="A6:C87">
    <sortCondition ref="A10"/>
  </sortState>
  <tableColumns count="3">
    <tableColumn id="1" xr3:uid="{00000000-0010-0000-0000-000001000000}" name="Kodas" dataDxfId="2" dataCellStyle="Įprastas 2 2 4"/>
    <tableColumn id="2" xr3:uid="{00000000-0010-0000-0000-000002000000}" name="Produkto ir rezultato vertinimo kriterijus (pavadinimas)" dataDxfId="1" dataCellStyle="Įprastas 2 2 4"/>
    <tableColumn id="3" xr3:uid="{00000000-0010-0000-0000-000003000000}"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5"/>
  <sheetViews>
    <sheetView view="pageLayout" topLeftCell="B1" zoomScaleNormal="115" workbookViewId="0">
      <selection activeCell="B6" sqref="B6:S6"/>
    </sheetView>
  </sheetViews>
  <sheetFormatPr defaultRowHeight="15" x14ac:dyDescent="0.25"/>
  <cols>
    <col min="1" max="1" width="4.28515625" style="329" hidden="1" customWidth="1"/>
    <col min="2" max="2" width="9.140625" style="329"/>
    <col min="3" max="3" width="42.28515625" style="329" customWidth="1"/>
    <col min="4" max="4" width="11" style="329" customWidth="1"/>
    <col min="5" max="7" width="7.5703125" style="329" customWidth="1"/>
    <col min="8" max="9" width="11.140625" style="329" bestFit="1" customWidth="1"/>
    <col min="10" max="11" width="11.85546875" style="329" bestFit="1" customWidth="1"/>
    <col min="12" max="12" width="11.140625" style="329" bestFit="1" customWidth="1"/>
    <col min="13" max="13" width="12.28515625" style="329" customWidth="1"/>
    <col min="14" max="14" width="11.28515625" style="329" customWidth="1"/>
    <col min="15" max="15" width="11.7109375" style="329" customWidth="1"/>
    <col min="16" max="17" width="8.5703125" style="329" customWidth="1"/>
    <col min="18" max="18" width="16.85546875" style="329" bestFit="1" customWidth="1"/>
    <col min="19" max="19" width="12" style="329" customWidth="1"/>
    <col min="20" max="20" width="11.85546875" style="329" customWidth="1"/>
    <col min="21" max="21" width="12.5703125" style="329" customWidth="1"/>
    <col min="22" max="22" width="11.42578125" style="329" customWidth="1"/>
    <col min="23" max="16384" width="9.140625" style="329"/>
  </cols>
  <sheetData>
    <row r="1" spans="1:19" ht="15.75" x14ac:dyDescent="0.25">
      <c r="B1" s="341" t="s">
        <v>1929</v>
      </c>
      <c r="S1" s="455"/>
    </row>
    <row r="2" spans="1:19" ht="15.75" customHeight="1" x14ac:dyDescent="0.25">
      <c r="B2" s="341"/>
      <c r="P2" s="484" t="s">
        <v>388</v>
      </c>
      <c r="Q2" s="484"/>
      <c r="R2" s="484"/>
      <c r="S2" s="484"/>
    </row>
    <row r="3" spans="1:19" ht="15.75" customHeight="1" x14ac:dyDescent="0.25">
      <c r="P3" s="485" t="s">
        <v>389</v>
      </c>
      <c r="Q3" s="485"/>
      <c r="R3" s="485"/>
      <c r="S3" s="485"/>
    </row>
    <row r="4" spans="1:19" ht="15.75" customHeight="1" x14ac:dyDescent="0.25">
      <c r="P4" s="485" t="s">
        <v>390</v>
      </c>
      <c r="Q4" s="485"/>
      <c r="R4" s="485"/>
      <c r="S4" s="485"/>
    </row>
    <row r="5" spans="1:19" hidden="1" x14ac:dyDescent="0.25"/>
    <row r="6" spans="1:19" ht="15.75" x14ac:dyDescent="0.25">
      <c r="B6" s="487" t="s">
        <v>391</v>
      </c>
      <c r="C6" s="487"/>
      <c r="D6" s="487"/>
      <c r="E6" s="487"/>
      <c r="F6" s="487"/>
      <c r="G6" s="487"/>
      <c r="H6" s="487"/>
      <c r="I6" s="487"/>
      <c r="J6" s="487"/>
      <c r="K6" s="487"/>
      <c r="L6" s="487"/>
      <c r="M6" s="487"/>
      <c r="N6" s="487"/>
      <c r="O6" s="487"/>
      <c r="P6" s="487"/>
      <c r="Q6" s="487"/>
      <c r="R6" s="487"/>
      <c r="S6" s="487"/>
    </row>
    <row r="7" spans="1:19" x14ac:dyDescent="0.25">
      <c r="B7" s="330"/>
      <c r="C7" s="330"/>
      <c r="D7" s="330"/>
      <c r="E7" s="330"/>
      <c r="F7" s="330"/>
      <c r="G7" s="330"/>
      <c r="H7" s="330"/>
      <c r="I7" s="330"/>
      <c r="J7" s="330"/>
      <c r="K7" s="330"/>
      <c r="L7" s="330"/>
      <c r="M7" s="330"/>
      <c r="N7" s="330"/>
      <c r="O7" s="330"/>
    </row>
    <row r="8" spans="1:19" ht="15.75" x14ac:dyDescent="0.25">
      <c r="B8" s="331" t="s">
        <v>392</v>
      </c>
    </row>
    <row r="9" spans="1:19" ht="38.25" customHeight="1" x14ac:dyDescent="0.25">
      <c r="B9" s="332"/>
      <c r="C9" s="332"/>
      <c r="D9" s="481" t="s">
        <v>393</v>
      </c>
      <c r="E9" s="481"/>
      <c r="F9" s="481" t="s">
        <v>394</v>
      </c>
      <c r="G9" s="481"/>
      <c r="H9" s="481" t="s">
        <v>395</v>
      </c>
      <c r="I9" s="481"/>
      <c r="J9" s="481" t="s">
        <v>396</v>
      </c>
      <c r="K9" s="481"/>
      <c r="L9" s="481" t="s">
        <v>397</v>
      </c>
      <c r="M9" s="481"/>
      <c r="N9" s="481" t="s">
        <v>398</v>
      </c>
      <c r="O9" s="481"/>
      <c r="P9" s="481" t="s">
        <v>399</v>
      </c>
      <c r="Q9" s="481"/>
      <c r="R9" s="486" t="s">
        <v>400</v>
      </c>
      <c r="S9" s="486"/>
    </row>
    <row r="10" spans="1:19" x14ac:dyDescent="0.25">
      <c r="B10" s="333" t="s">
        <v>1361</v>
      </c>
      <c r="C10" s="333" t="s">
        <v>401</v>
      </c>
      <c r="D10" s="333" t="s">
        <v>269</v>
      </c>
      <c r="E10" s="333" t="s">
        <v>1362</v>
      </c>
      <c r="F10" s="333" t="s">
        <v>269</v>
      </c>
      <c r="G10" s="333" t="s">
        <v>1362</v>
      </c>
      <c r="H10" s="333" t="s">
        <v>269</v>
      </c>
      <c r="I10" s="333" t="s">
        <v>1362</v>
      </c>
      <c r="J10" s="333" t="s">
        <v>269</v>
      </c>
      <c r="K10" s="333" t="s">
        <v>1362</v>
      </c>
      <c r="L10" s="333" t="s">
        <v>269</v>
      </c>
      <c r="M10" s="333" t="s">
        <v>1362</v>
      </c>
      <c r="N10" s="333" t="s">
        <v>269</v>
      </c>
      <c r="O10" s="333" t="s">
        <v>1362</v>
      </c>
      <c r="P10" s="333" t="s">
        <v>269</v>
      </c>
      <c r="Q10" s="333" t="s">
        <v>1362</v>
      </c>
      <c r="R10" s="333" t="s">
        <v>269</v>
      </c>
      <c r="S10" s="333" t="s">
        <v>1362</v>
      </c>
    </row>
    <row r="11" spans="1:19" x14ac:dyDescent="0.25">
      <c r="A11" s="406"/>
      <c r="B11" s="424" t="s">
        <v>1440</v>
      </c>
      <c r="C11" s="425" t="s">
        <v>1455</v>
      </c>
      <c r="D11" s="334">
        <f t="shared" ref="D11:Q11" si="0">D12+D22+D28+D34</f>
        <v>260658</v>
      </c>
      <c r="E11" s="334">
        <f t="shared" si="0"/>
        <v>0</v>
      </c>
      <c r="F11" s="334">
        <f t="shared" si="0"/>
        <v>0</v>
      </c>
      <c r="G11" s="334">
        <f t="shared" si="0"/>
        <v>0</v>
      </c>
      <c r="H11" s="334">
        <f t="shared" si="0"/>
        <v>17175868.350000001</v>
      </c>
      <c r="I11" s="334">
        <f t="shared" si="0"/>
        <v>14401800.699999999</v>
      </c>
      <c r="J11" s="334">
        <f t="shared" si="0"/>
        <v>25904932.27</v>
      </c>
      <c r="K11" s="334">
        <f t="shared" si="0"/>
        <v>18375042.390000001</v>
      </c>
      <c r="L11" s="334">
        <f t="shared" si="0"/>
        <v>24458951.620000001</v>
      </c>
      <c r="M11" s="334">
        <f t="shared" si="0"/>
        <v>19303715.989999998</v>
      </c>
      <c r="N11" s="334">
        <f t="shared" si="0"/>
        <v>53357529.969999999</v>
      </c>
      <c r="O11" s="334">
        <f t="shared" si="0"/>
        <v>36738205.960000001</v>
      </c>
      <c r="P11" s="334">
        <f t="shared" si="0"/>
        <v>264384.84000000003</v>
      </c>
      <c r="Q11" s="334">
        <f t="shared" si="0"/>
        <v>219511.38</v>
      </c>
      <c r="R11" s="334">
        <f t="shared" ref="R11:R39" si="1">D11+F11+H11+J11+L11+N11+P11</f>
        <v>121422325.05000001</v>
      </c>
      <c r="S11" s="334">
        <f t="shared" ref="S11:S39" si="2">E11+G11+I11+K11+M11+O11+Q11</f>
        <v>89038276.419999987</v>
      </c>
    </row>
    <row r="12" spans="1:19" ht="36" x14ac:dyDescent="0.25">
      <c r="A12" s="406"/>
      <c r="B12" s="424" t="s">
        <v>1365</v>
      </c>
      <c r="C12" s="425" t="s">
        <v>1444</v>
      </c>
      <c r="D12" s="335">
        <f t="shared" ref="D12:Q12" si="3">D13+D17</f>
        <v>0</v>
      </c>
      <c r="E12" s="335">
        <f t="shared" si="3"/>
        <v>0</v>
      </c>
      <c r="F12" s="335">
        <f t="shared" si="3"/>
        <v>0</v>
      </c>
      <c r="G12" s="335">
        <f t="shared" si="3"/>
        <v>0</v>
      </c>
      <c r="H12" s="335">
        <f t="shared" si="3"/>
        <v>0</v>
      </c>
      <c r="I12" s="335">
        <f t="shared" si="3"/>
        <v>0</v>
      </c>
      <c r="J12" s="335">
        <f t="shared" si="3"/>
        <v>0</v>
      </c>
      <c r="K12" s="335">
        <f t="shared" si="3"/>
        <v>0</v>
      </c>
      <c r="L12" s="335">
        <f t="shared" si="3"/>
        <v>0</v>
      </c>
      <c r="M12" s="335">
        <f t="shared" si="3"/>
        <v>0</v>
      </c>
      <c r="N12" s="335">
        <f t="shared" si="3"/>
        <v>5000000</v>
      </c>
      <c r="O12" s="335">
        <f t="shared" si="3"/>
        <v>4250000</v>
      </c>
      <c r="P12" s="335">
        <f t="shared" si="3"/>
        <v>0</v>
      </c>
      <c r="Q12" s="335">
        <f t="shared" si="3"/>
        <v>0</v>
      </c>
      <c r="R12" s="334">
        <f t="shared" si="1"/>
        <v>5000000</v>
      </c>
      <c r="S12" s="334">
        <f t="shared" si="2"/>
        <v>4250000</v>
      </c>
    </row>
    <row r="13" spans="1:19" ht="36" x14ac:dyDescent="0.25">
      <c r="A13" s="406"/>
      <c r="B13" s="424" t="s">
        <v>1363</v>
      </c>
      <c r="C13" s="426" t="s">
        <v>1445</v>
      </c>
      <c r="D13" s="335">
        <f t="shared" ref="D13:Q13" si="4">D14+D15+D16</f>
        <v>0</v>
      </c>
      <c r="E13" s="335">
        <f t="shared" si="4"/>
        <v>0</v>
      </c>
      <c r="F13" s="335">
        <f t="shared" si="4"/>
        <v>0</v>
      </c>
      <c r="G13" s="335">
        <f t="shared" si="4"/>
        <v>0</v>
      </c>
      <c r="H13" s="335">
        <f t="shared" si="4"/>
        <v>0</v>
      </c>
      <c r="I13" s="335">
        <f t="shared" si="4"/>
        <v>0</v>
      </c>
      <c r="J13" s="335">
        <f t="shared" si="4"/>
        <v>0</v>
      </c>
      <c r="K13" s="335">
        <f t="shared" si="4"/>
        <v>0</v>
      </c>
      <c r="L13" s="335">
        <f t="shared" si="4"/>
        <v>0</v>
      </c>
      <c r="M13" s="335">
        <f t="shared" si="4"/>
        <v>0</v>
      </c>
      <c r="N13" s="335">
        <f t="shared" si="4"/>
        <v>0</v>
      </c>
      <c r="O13" s="335">
        <f t="shared" si="4"/>
        <v>0</v>
      </c>
      <c r="P13" s="335">
        <f t="shared" si="4"/>
        <v>0</v>
      </c>
      <c r="Q13" s="335">
        <f t="shared" si="4"/>
        <v>0</v>
      </c>
      <c r="R13" s="334">
        <f t="shared" si="1"/>
        <v>0</v>
      </c>
      <c r="S13" s="334">
        <f t="shared" si="2"/>
        <v>0</v>
      </c>
    </row>
    <row r="14" spans="1:19" ht="36" x14ac:dyDescent="0.25">
      <c r="A14" s="406"/>
      <c r="B14" s="427" t="s">
        <v>1497</v>
      </c>
      <c r="C14" s="426" t="s">
        <v>195</v>
      </c>
      <c r="D14" s="336"/>
      <c r="E14" s="336"/>
      <c r="F14" s="336"/>
      <c r="G14" s="336"/>
      <c r="H14" s="336"/>
      <c r="I14" s="336"/>
      <c r="J14" s="336"/>
      <c r="K14" s="336"/>
      <c r="L14" s="336"/>
      <c r="M14" s="336"/>
      <c r="N14" s="336"/>
      <c r="O14" s="336"/>
      <c r="P14" s="336"/>
      <c r="Q14" s="336"/>
      <c r="R14" s="334">
        <f t="shared" si="1"/>
        <v>0</v>
      </c>
      <c r="S14" s="334">
        <f t="shared" si="2"/>
        <v>0</v>
      </c>
    </row>
    <row r="15" spans="1:19" ht="24" x14ac:dyDescent="0.25">
      <c r="A15" s="406"/>
      <c r="B15" s="427" t="s">
        <v>1366</v>
      </c>
      <c r="C15" s="426" t="s">
        <v>196</v>
      </c>
      <c r="D15" s="336"/>
      <c r="E15" s="336"/>
      <c r="F15" s="336"/>
      <c r="G15" s="336"/>
      <c r="H15" s="336"/>
      <c r="I15" s="336"/>
      <c r="J15" s="336"/>
      <c r="K15" s="336"/>
      <c r="L15" s="336"/>
      <c r="M15" s="336"/>
      <c r="N15" s="336"/>
      <c r="O15" s="336"/>
      <c r="P15" s="336"/>
      <c r="Q15" s="336"/>
      <c r="R15" s="334">
        <f t="shared" si="1"/>
        <v>0</v>
      </c>
      <c r="S15" s="334">
        <f t="shared" si="2"/>
        <v>0</v>
      </c>
    </row>
    <row r="16" spans="1:19" ht="24" x14ac:dyDescent="0.25">
      <c r="A16" s="406"/>
      <c r="B16" s="427" t="s">
        <v>1367</v>
      </c>
      <c r="C16" s="426" t="s">
        <v>197</v>
      </c>
      <c r="D16" s="335"/>
      <c r="E16" s="335"/>
      <c r="F16" s="335"/>
      <c r="G16" s="457"/>
      <c r="H16" s="457"/>
      <c r="I16" s="457"/>
      <c r="J16" s="457"/>
      <c r="K16" s="457"/>
      <c r="L16" s="457"/>
      <c r="M16" s="457"/>
      <c r="N16" s="457"/>
      <c r="O16" s="457"/>
      <c r="P16" s="457"/>
      <c r="Q16" s="457"/>
      <c r="R16" s="334">
        <f t="shared" si="1"/>
        <v>0</v>
      </c>
      <c r="S16" s="334">
        <f t="shared" si="2"/>
        <v>0</v>
      </c>
    </row>
    <row r="17" spans="1:19" ht="48" x14ac:dyDescent="0.25">
      <c r="A17" s="406"/>
      <c r="B17" s="424" t="s">
        <v>1364</v>
      </c>
      <c r="C17" s="426" t="s">
        <v>1446</v>
      </c>
      <c r="D17" s="336">
        <f>D18+D19+D20+D21</f>
        <v>0</v>
      </c>
      <c r="E17" s="336">
        <f t="shared" ref="E17:Q17" si="5">E18+E19+E20+E21</f>
        <v>0</v>
      </c>
      <c r="F17" s="336">
        <f t="shared" si="5"/>
        <v>0</v>
      </c>
      <c r="G17" s="458">
        <f t="shared" si="5"/>
        <v>0</v>
      </c>
      <c r="H17" s="458">
        <f t="shared" si="5"/>
        <v>0</v>
      </c>
      <c r="I17" s="458">
        <f t="shared" si="5"/>
        <v>0</v>
      </c>
      <c r="J17" s="458">
        <f t="shared" si="5"/>
        <v>0</v>
      </c>
      <c r="K17" s="458">
        <f t="shared" si="5"/>
        <v>0</v>
      </c>
      <c r="L17" s="458">
        <f t="shared" si="5"/>
        <v>0</v>
      </c>
      <c r="M17" s="458">
        <f t="shared" si="5"/>
        <v>0</v>
      </c>
      <c r="N17" s="458">
        <f t="shared" si="5"/>
        <v>5000000</v>
      </c>
      <c r="O17" s="458">
        <f t="shared" si="5"/>
        <v>4250000</v>
      </c>
      <c r="P17" s="458">
        <f t="shared" si="5"/>
        <v>0</v>
      </c>
      <c r="Q17" s="458">
        <f t="shared" si="5"/>
        <v>0</v>
      </c>
      <c r="R17" s="334">
        <f t="shared" si="1"/>
        <v>5000000</v>
      </c>
      <c r="S17" s="334">
        <f t="shared" si="2"/>
        <v>4250000</v>
      </c>
    </row>
    <row r="18" spans="1:19" ht="24" x14ac:dyDescent="0.25">
      <c r="A18" s="406"/>
      <c r="B18" s="427" t="s">
        <v>1498</v>
      </c>
      <c r="C18" s="426" t="s">
        <v>198</v>
      </c>
      <c r="D18" s="457"/>
      <c r="E18" s="457"/>
      <c r="F18" s="457"/>
      <c r="G18" s="457"/>
      <c r="H18" s="457"/>
      <c r="I18" s="457"/>
      <c r="J18" s="458">
        <v>0</v>
      </c>
      <c r="K18" s="458">
        <v>0</v>
      </c>
      <c r="L18" s="457"/>
      <c r="M18" s="457"/>
      <c r="N18" s="457">
        <f>'2 lentele'!K15</f>
        <v>5000000</v>
      </c>
      <c r="O18" s="457">
        <f>'2 lentele'!P15</f>
        <v>4250000</v>
      </c>
      <c r="P18" s="457"/>
      <c r="Q18" s="457"/>
      <c r="R18" s="469">
        <f t="shared" si="1"/>
        <v>5000000</v>
      </c>
      <c r="S18" s="469">
        <f t="shared" si="2"/>
        <v>4250000</v>
      </c>
    </row>
    <row r="19" spans="1:19" ht="36" x14ac:dyDescent="0.25">
      <c r="A19" s="406"/>
      <c r="B19" s="427" t="s">
        <v>1499</v>
      </c>
      <c r="C19" s="426" t="s">
        <v>199</v>
      </c>
      <c r="D19" s="457"/>
      <c r="E19" s="457"/>
      <c r="F19" s="457"/>
      <c r="G19" s="457"/>
      <c r="H19" s="457"/>
      <c r="I19" s="457"/>
      <c r="J19" s="457"/>
      <c r="K19" s="457"/>
      <c r="L19" s="457"/>
      <c r="M19" s="457"/>
      <c r="N19" s="457"/>
      <c r="O19" s="457"/>
      <c r="P19" s="457"/>
      <c r="Q19" s="457"/>
      <c r="R19" s="469">
        <f t="shared" si="1"/>
        <v>0</v>
      </c>
      <c r="S19" s="469">
        <f t="shared" si="2"/>
        <v>0</v>
      </c>
    </row>
    <row r="20" spans="1:19" ht="24" x14ac:dyDescent="0.25">
      <c r="A20" s="406"/>
      <c r="B20" s="427" t="s">
        <v>1500</v>
      </c>
      <c r="C20" s="426" t="s">
        <v>200</v>
      </c>
      <c r="D20" s="458"/>
      <c r="E20" s="458"/>
      <c r="F20" s="458"/>
      <c r="G20" s="459"/>
      <c r="H20" s="459"/>
      <c r="I20" s="459"/>
      <c r="J20" s="459"/>
      <c r="K20" s="459"/>
      <c r="L20" s="459"/>
      <c r="M20" s="459"/>
      <c r="N20" s="459"/>
      <c r="O20" s="459"/>
      <c r="P20" s="459"/>
      <c r="Q20" s="459"/>
      <c r="R20" s="469">
        <f t="shared" si="1"/>
        <v>0</v>
      </c>
      <c r="S20" s="469">
        <f t="shared" si="2"/>
        <v>0</v>
      </c>
    </row>
    <row r="21" spans="1:19" x14ac:dyDescent="0.25">
      <c r="A21" s="406"/>
      <c r="B21" s="427" t="s">
        <v>1501</v>
      </c>
      <c r="C21" s="426" t="s">
        <v>201</v>
      </c>
      <c r="D21" s="458"/>
      <c r="E21" s="458"/>
      <c r="F21" s="458"/>
      <c r="G21" s="459"/>
      <c r="H21" s="459"/>
      <c r="I21" s="459"/>
      <c r="J21" s="459"/>
      <c r="K21" s="459"/>
      <c r="L21" s="459"/>
      <c r="M21" s="459"/>
      <c r="N21" s="459"/>
      <c r="O21" s="459"/>
      <c r="P21" s="459"/>
      <c r="Q21" s="459"/>
      <c r="R21" s="469">
        <f t="shared" si="1"/>
        <v>0</v>
      </c>
      <c r="S21" s="469">
        <f t="shared" si="2"/>
        <v>0</v>
      </c>
    </row>
    <row r="22" spans="1:19" ht="36" x14ac:dyDescent="0.25">
      <c r="A22" s="406"/>
      <c r="B22" s="424" t="s">
        <v>1441</v>
      </c>
      <c r="C22" s="425" t="s">
        <v>1387</v>
      </c>
      <c r="D22" s="458">
        <f t="shared" ref="D22:Q22" si="6">D23+D26</f>
        <v>260658</v>
      </c>
      <c r="E22" s="458">
        <f t="shared" si="6"/>
        <v>0</v>
      </c>
      <c r="F22" s="458">
        <f t="shared" si="6"/>
        <v>0</v>
      </c>
      <c r="G22" s="458">
        <f t="shared" si="6"/>
        <v>0</v>
      </c>
      <c r="H22" s="458">
        <f t="shared" si="6"/>
        <v>3422579.0700000003</v>
      </c>
      <c r="I22" s="458">
        <f t="shared" si="6"/>
        <v>2827404.63</v>
      </c>
      <c r="J22" s="458">
        <f t="shared" si="6"/>
        <v>10904410.060000001</v>
      </c>
      <c r="K22" s="458">
        <f t="shared" si="6"/>
        <v>7583631.8899999997</v>
      </c>
      <c r="L22" s="458">
        <f t="shared" si="6"/>
        <v>18138317.710000001</v>
      </c>
      <c r="M22" s="458">
        <f t="shared" si="6"/>
        <v>14226119.67</v>
      </c>
      <c r="N22" s="458">
        <f t="shared" si="6"/>
        <v>5685460.9199999999</v>
      </c>
      <c r="O22" s="458">
        <f t="shared" si="6"/>
        <v>3876367.96</v>
      </c>
      <c r="P22" s="458">
        <f t="shared" si="6"/>
        <v>0</v>
      </c>
      <c r="Q22" s="458">
        <f t="shared" si="6"/>
        <v>0</v>
      </c>
      <c r="R22" s="469">
        <f t="shared" si="1"/>
        <v>38411425.760000005</v>
      </c>
      <c r="S22" s="469">
        <f t="shared" si="2"/>
        <v>28513524.149999999</v>
      </c>
    </row>
    <row r="23" spans="1:19" ht="36" x14ac:dyDescent="0.25">
      <c r="A23" s="406"/>
      <c r="B23" s="424" t="s">
        <v>823</v>
      </c>
      <c r="C23" s="425" t="s">
        <v>1388</v>
      </c>
      <c r="D23" s="458">
        <f t="shared" ref="D23:Q23" si="7">D24+D25</f>
        <v>260658</v>
      </c>
      <c r="E23" s="458">
        <f t="shared" si="7"/>
        <v>0</v>
      </c>
      <c r="F23" s="458">
        <f t="shared" si="7"/>
        <v>0</v>
      </c>
      <c r="G23" s="458">
        <f t="shared" si="7"/>
        <v>0</v>
      </c>
      <c r="H23" s="458">
        <f t="shared" si="7"/>
        <v>0</v>
      </c>
      <c r="I23" s="458">
        <f t="shared" si="7"/>
        <v>0</v>
      </c>
      <c r="J23" s="458">
        <f t="shared" si="7"/>
        <v>2976059.54</v>
      </c>
      <c r="K23" s="458">
        <f t="shared" si="7"/>
        <v>1198163.4900000002</v>
      </c>
      <c r="L23" s="458">
        <f t="shared" si="7"/>
        <v>1913950</v>
      </c>
      <c r="M23" s="458">
        <f t="shared" si="7"/>
        <v>1626856</v>
      </c>
      <c r="N23" s="458">
        <f t="shared" si="7"/>
        <v>0</v>
      </c>
      <c r="O23" s="458">
        <f t="shared" si="7"/>
        <v>0</v>
      </c>
      <c r="P23" s="458">
        <f t="shared" si="7"/>
        <v>0</v>
      </c>
      <c r="Q23" s="458">
        <f t="shared" si="7"/>
        <v>0</v>
      </c>
      <c r="R23" s="469">
        <f t="shared" si="1"/>
        <v>5150667.54</v>
      </c>
      <c r="S23" s="469">
        <f t="shared" si="2"/>
        <v>2825019.49</v>
      </c>
    </row>
    <row r="24" spans="1:19" ht="24" x14ac:dyDescent="0.25">
      <c r="A24" s="406"/>
      <c r="B24" s="424" t="s">
        <v>824</v>
      </c>
      <c r="C24" s="425" t="s">
        <v>1425</v>
      </c>
      <c r="D24" s="458">
        <f>'2 lentele'!K22</f>
        <v>260658</v>
      </c>
      <c r="E24" s="458"/>
      <c r="F24" s="458"/>
      <c r="G24" s="459"/>
      <c r="H24" s="459"/>
      <c r="I24" s="459"/>
      <c r="J24" s="459">
        <f>'2 lentele'!K24+'2 lentele'!K26+'2 lentele'!K27+'2 lentele'!K29+'2 lentele'!K30+'2 lentele'!K31</f>
        <v>2976059.54</v>
      </c>
      <c r="K24" s="459">
        <f>'2 lentele'!P31+'2 lentele'!P30+'2 lentele'!P29+'2 lentele'!P27+'2 lentele'!P26+'2 lentele'!P24</f>
        <v>1198163.4900000002</v>
      </c>
      <c r="L24" s="459">
        <f>'2 lentele'!K23+'2 lentele'!K25+'2 lentele'!K28</f>
        <v>1913950</v>
      </c>
      <c r="M24" s="459">
        <f>'2 lentele'!P23+'2 lentele'!P25+'2 lentele'!P28</f>
        <v>1626856</v>
      </c>
      <c r="N24" s="459"/>
      <c r="O24" s="459"/>
      <c r="P24" s="459"/>
      <c r="Q24" s="459"/>
      <c r="R24" s="469">
        <f t="shared" si="1"/>
        <v>5150667.54</v>
      </c>
      <c r="S24" s="469">
        <f t="shared" si="2"/>
        <v>2825019.49</v>
      </c>
    </row>
    <row r="25" spans="1:19" ht="36" x14ac:dyDescent="0.25">
      <c r="A25" s="406"/>
      <c r="B25" s="424" t="s">
        <v>837</v>
      </c>
      <c r="C25" s="425" t="s">
        <v>1426</v>
      </c>
      <c r="D25" s="458"/>
      <c r="E25" s="458"/>
      <c r="F25" s="458"/>
      <c r="G25" s="459"/>
      <c r="H25" s="459"/>
      <c r="I25" s="459"/>
      <c r="J25" s="459"/>
      <c r="K25" s="459"/>
      <c r="L25" s="459"/>
      <c r="M25" s="459"/>
      <c r="N25" s="459"/>
      <c r="O25" s="459"/>
      <c r="P25" s="459"/>
      <c r="Q25" s="459"/>
      <c r="R25" s="469">
        <f t="shared" si="1"/>
        <v>0</v>
      </c>
      <c r="S25" s="469">
        <f t="shared" si="2"/>
        <v>0</v>
      </c>
    </row>
    <row r="26" spans="1:19" ht="36" x14ac:dyDescent="0.25">
      <c r="A26" s="406"/>
      <c r="B26" s="424" t="s">
        <v>838</v>
      </c>
      <c r="C26" s="425" t="s">
        <v>1368</v>
      </c>
      <c r="D26" s="458">
        <f>D27</f>
        <v>0</v>
      </c>
      <c r="E26" s="458">
        <f t="shared" ref="E26:Q26" si="8">E27</f>
        <v>0</v>
      </c>
      <c r="F26" s="458">
        <f t="shared" si="8"/>
        <v>0</v>
      </c>
      <c r="G26" s="458">
        <f t="shared" si="8"/>
        <v>0</v>
      </c>
      <c r="H26" s="458">
        <f t="shared" si="8"/>
        <v>3422579.0700000003</v>
      </c>
      <c r="I26" s="458">
        <f t="shared" si="8"/>
        <v>2827404.63</v>
      </c>
      <c r="J26" s="458">
        <f t="shared" si="8"/>
        <v>7928350.5200000005</v>
      </c>
      <c r="K26" s="458">
        <f t="shared" si="8"/>
        <v>6385468.3999999994</v>
      </c>
      <c r="L26" s="458">
        <f t="shared" si="8"/>
        <v>16224367.710000001</v>
      </c>
      <c r="M26" s="458">
        <f t="shared" si="8"/>
        <v>12599263.67</v>
      </c>
      <c r="N26" s="458">
        <f t="shared" si="8"/>
        <v>5685460.9199999999</v>
      </c>
      <c r="O26" s="458">
        <f t="shared" si="8"/>
        <v>3876367.96</v>
      </c>
      <c r="P26" s="458">
        <f t="shared" si="8"/>
        <v>0</v>
      </c>
      <c r="Q26" s="458">
        <f t="shared" si="8"/>
        <v>0</v>
      </c>
      <c r="R26" s="469">
        <f t="shared" si="1"/>
        <v>33260758.219999999</v>
      </c>
      <c r="S26" s="469">
        <f t="shared" si="2"/>
        <v>25688504.66</v>
      </c>
    </row>
    <row r="27" spans="1:19" ht="24" x14ac:dyDescent="0.25">
      <c r="A27" s="406"/>
      <c r="B27" s="424" t="s">
        <v>839</v>
      </c>
      <c r="C27" s="425" t="s">
        <v>1427</v>
      </c>
      <c r="D27" s="458"/>
      <c r="E27" s="458"/>
      <c r="F27" s="458"/>
      <c r="G27" s="459"/>
      <c r="H27" s="459">
        <f>'2 lentele'!K35+'2 lentele'!K37+'2 lentele'!K38+'2 lentele'!K50</f>
        <v>3422579.0700000003</v>
      </c>
      <c r="I27" s="459">
        <f>'2 lentele'!P35+'2 lentele'!P37+'2 lentele'!P38+'2 lentele'!P50</f>
        <v>2827404.63</v>
      </c>
      <c r="J27" s="459">
        <f>'2 lentele'!K40+'2 lentele'!K41+'2 lentele'!K42+'2 lentele'!K49+'2 lentele'!K51</f>
        <v>7928350.5200000005</v>
      </c>
      <c r="K27" s="459">
        <f>'2 lentele'!P40+'2 lentele'!P41+'2 lentele'!P42+'2 lentele'!P49+'2 lentele'!P51</f>
        <v>6385468.3999999994</v>
      </c>
      <c r="L27" s="459">
        <f>'2 lentele'!K36+'2 lentele'!K39+'2 lentele'!K43+'2 lentele'!K44+'2 lentele'!K46+'2 lentele'!K47+'2 lentele'!K48+'2 lentele'!K52</f>
        <v>16224367.710000001</v>
      </c>
      <c r="M27" s="459">
        <f>'2 lentele'!P36+'2 lentele'!P39+'2 lentele'!P43+'2 lentele'!P44+'2 lentele'!P46+'2 lentele'!P47+'2 lentele'!P48+'2 lentele'!P52</f>
        <v>12599263.67</v>
      </c>
      <c r="N27" s="459">
        <f>'2 lentele'!K53+'2 lentele'!K45</f>
        <v>5685460.9199999999</v>
      </c>
      <c r="O27" s="459">
        <f>'2 lentele'!P53+'2 lentele'!P45</f>
        <v>3876367.96</v>
      </c>
      <c r="P27" s="459"/>
      <c r="Q27" s="459"/>
      <c r="R27" s="469">
        <f t="shared" si="1"/>
        <v>33260758.219999999</v>
      </c>
      <c r="S27" s="469">
        <f t="shared" si="2"/>
        <v>25688504.66</v>
      </c>
    </row>
    <row r="28" spans="1:19" x14ac:dyDescent="0.25">
      <c r="A28" s="406"/>
      <c r="B28" s="424" t="s">
        <v>1442</v>
      </c>
      <c r="C28" s="425" t="s">
        <v>1443</v>
      </c>
      <c r="D28" s="458">
        <f t="shared" ref="D28:Q28" si="9">D29</f>
        <v>0</v>
      </c>
      <c r="E28" s="458">
        <f t="shared" si="9"/>
        <v>0</v>
      </c>
      <c r="F28" s="458">
        <f t="shared" si="9"/>
        <v>0</v>
      </c>
      <c r="G28" s="458">
        <f t="shared" si="9"/>
        <v>0</v>
      </c>
      <c r="H28" s="458">
        <f t="shared" si="9"/>
        <v>1448253.28</v>
      </c>
      <c r="I28" s="458">
        <f t="shared" si="9"/>
        <v>1115115.47</v>
      </c>
      <c r="J28" s="458">
        <f t="shared" si="9"/>
        <v>3534165.7800000003</v>
      </c>
      <c r="K28" s="458">
        <f t="shared" si="9"/>
        <v>2979201.18</v>
      </c>
      <c r="L28" s="458">
        <f t="shared" si="9"/>
        <v>5768257.6600000001</v>
      </c>
      <c r="M28" s="458">
        <f t="shared" si="9"/>
        <v>4619732.78</v>
      </c>
      <c r="N28" s="458">
        <f t="shared" si="9"/>
        <v>16172069.050000001</v>
      </c>
      <c r="O28" s="458">
        <f t="shared" si="9"/>
        <v>8657718</v>
      </c>
      <c r="P28" s="458">
        <f t="shared" si="9"/>
        <v>264384.84000000003</v>
      </c>
      <c r="Q28" s="458">
        <f t="shared" si="9"/>
        <v>219511.38</v>
      </c>
      <c r="R28" s="469">
        <f t="shared" si="1"/>
        <v>27187130.610000003</v>
      </c>
      <c r="S28" s="469">
        <f t="shared" si="2"/>
        <v>17591278.809999999</v>
      </c>
    </row>
    <row r="29" spans="1:19" ht="24" x14ac:dyDescent="0.25">
      <c r="A29" s="406"/>
      <c r="B29" s="424" t="s">
        <v>840</v>
      </c>
      <c r="C29" s="425" t="s">
        <v>1663</v>
      </c>
      <c r="D29" s="458">
        <f t="shared" ref="D29:Q29" si="10">D30+D31+D32+D33</f>
        <v>0</v>
      </c>
      <c r="E29" s="458">
        <f t="shared" si="10"/>
        <v>0</v>
      </c>
      <c r="F29" s="458">
        <f t="shared" si="10"/>
        <v>0</v>
      </c>
      <c r="G29" s="458">
        <f t="shared" si="10"/>
        <v>0</v>
      </c>
      <c r="H29" s="458">
        <f t="shared" si="10"/>
        <v>1448253.28</v>
      </c>
      <c r="I29" s="458">
        <f t="shared" si="10"/>
        <v>1115115.47</v>
      </c>
      <c r="J29" s="458">
        <f t="shared" si="10"/>
        <v>3534165.7800000003</v>
      </c>
      <c r="K29" s="458">
        <f t="shared" si="10"/>
        <v>2979201.18</v>
      </c>
      <c r="L29" s="458">
        <f t="shared" si="10"/>
        <v>5768257.6600000001</v>
      </c>
      <c r="M29" s="458">
        <f t="shared" si="10"/>
        <v>4619732.78</v>
      </c>
      <c r="N29" s="458">
        <f t="shared" si="10"/>
        <v>16172069.050000001</v>
      </c>
      <c r="O29" s="458">
        <f t="shared" si="10"/>
        <v>8657718</v>
      </c>
      <c r="P29" s="458">
        <f t="shared" si="10"/>
        <v>264384.84000000003</v>
      </c>
      <c r="Q29" s="458">
        <f t="shared" si="10"/>
        <v>219511.38</v>
      </c>
      <c r="R29" s="469">
        <f t="shared" si="1"/>
        <v>27187130.610000003</v>
      </c>
      <c r="S29" s="469">
        <f t="shared" si="2"/>
        <v>17591278.809999999</v>
      </c>
    </row>
    <row r="30" spans="1:19" x14ac:dyDescent="0.25">
      <c r="A30" s="406"/>
      <c r="B30" s="424" t="s">
        <v>841</v>
      </c>
      <c r="C30" s="425" t="s">
        <v>1428</v>
      </c>
      <c r="D30" s="458"/>
      <c r="E30" s="458"/>
      <c r="F30" s="458"/>
      <c r="G30" s="459"/>
      <c r="H30" s="459">
        <f>'2 lentele'!K59</f>
        <v>1430708.28</v>
      </c>
      <c r="I30" s="459">
        <f>'2 lentele'!P59</f>
        <v>1100202.22</v>
      </c>
      <c r="J30" s="459">
        <f>'2 lentele'!K58+'2 lentele'!K61+'2 lentele'!K69+'2 lentele'!K71</f>
        <v>2792696.0700000003</v>
      </c>
      <c r="K30" s="459">
        <f>'2 lentele'!P58+'2 lentele'!P61+'2 lentele'!P69+'2 lentele'!P71</f>
        <v>2348951.9300000002</v>
      </c>
      <c r="L30" s="459">
        <f>'2 lentele'!K60+'2 lentele'!K63+'2 lentele'!K64+'2 lentele'!K72+'2 lentele'!K73+'2 lentele'!K74+'2 lentele'!K75+'2 lentele'!K76</f>
        <v>3088822.0999999996</v>
      </c>
      <c r="M30" s="459">
        <f>'2 lentele'!P60+'2 lentele'!P63+'2 lentele'!P700+'2 lentele'!P72+'2 lentele'!P73+'2 lentele'!P74+'2 lentele'!P75+'2 lentele'!P76</f>
        <v>2394578.56</v>
      </c>
      <c r="N30" s="459">
        <f>'2 lentele'!K78+'2 lentele'!K66+'2 lentele'!K68+'2 lentele'!K67+'2 lentele'!K65+'2 lentele'!K81+'2 lentele'!K70+'2 lentele'!K62+'2 lentele'!K82+'2 lentele'!K77</f>
        <v>13004985.920000002</v>
      </c>
      <c r="O30" s="459">
        <f>'2 lentele'!P78+'2 lentele'!P66+'2 lentele'!P68+'2 lentele'!P67+'2 lentele'!P65+'2 lentele'!P81+'2 lentele'!P70+'2 lentele'!P62+'2 lentele'!P82+'2 lentele'!P77</f>
        <v>6104833.8399999999</v>
      </c>
      <c r="P30" s="459">
        <f>'2 lentele'!K80</f>
        <v>264384.84000000003</v>
      </c>
      <c r="Q30" s="459">
        <f>'2 lentele'!P80</f>
        <v>219511.38</v>
      </c>
      <c r="R30" s="469">
        <f t="shared" si="1"/>
        <v>20581597.210000001</v>
      </c>
      <c r="S30" s="469">
        <f t="shared" si="2"/>
        <v>12168077.930000002</v>
      </c>
    </row>
    <row r="31" spans="1:19" x14ac:dyDescent="0.25">
      <c r="A31" s="406"/>
      <c r="B31" s="424" t="s">
        <v>842</v>
      </c>
      <c r="C31" s="425" t="s">
        <v>1429</v>
      </c>
      <c r="D31" s="458"/>
      <c r="E31" s="458"/>
      <c r="F31" s="458"/>
      <c r="G31" s="459"/>
      <c r="H31" s="459">
        <f>'2 lentele'!K84</f>
        <v>17545</v>
      </c>
      <c r="I31" s="459">
        <f>'2 lentele'!P84</f>
        <v>14913.25</v>
      </c>
      <c r="J31" s="459">
        <f>'2 lentele'!K90</f>
        <v>14750</v>
      </c>
      <c r="K31" s="459">
        <f>'2 lentele'!P90</f>
        <v>12537.5</v>
      </c>
      <c r="L31" s="459">
        <f>'2 lentele'!K86+'2 lentele'!K87+'2 lentele'!K88+'2 lentele'!K91</f>
        <v>669539</v>
      </c>
      <c r="M31" s="459">
        <f>'2 lentele'!P86+'2 lentele'!P87+'2 lentele'!P88+'2 lentele'!P91</f>
        <v>569107.55000000005</v>
      </c>
      <c r="N31" s="459">
        <f>'2 lentele'!K89+'2 lentele'!K92+'2 lentele'!K85</f>
        <v>1615310.94</v>
      </c>
      <c r="O31" s="459">
        <f>'2 lentele'!P89+'2 lentele'!P92+'2 lentele'!P85</f>
        <v>1373014.28</v>
      </c>
      <c r="P31" s="459"/>
      <c r="Q31" s="459"/>
      <c r="R31" s="469">
        <f t="shared" si="1"/>
        <v>2317144.94</v>
      </c>
      <c r="S31" s="469">
        <f t="shared" si="2"/>
        <v>1969572.58</v>
      </c>
    </row>
    <row r="32" spans="1:19" ht="24" x14ac:dyDescent="0.25">
      <c r="A32" s="406"/>
      <c r="B32" s="424" t="s">
        <v>843</v>
      </c>
      <c r="C32" s="425" t="s">
        <v>1430</v>
      </c>
      <c r="D32" s="458"/>
      <c r="E32" s="458"/>
      <c r="F32" s="458"/>
      <c r="G32" s="459"/>
      <c r="H32" s="459"/>
      <c r="I32" s="459"/>
      <c r="J32" s="459">
        <f>'2 lentele'!K95+'2 lentele'!K100+'2 lentele'!K101</f>
        <v>726719.71</v>
      </c>
      <c r="K32" s="459">
        <f>'2 lentele'!P95+'2 lentele'!P100+'2 lentele'!P101</f>
        <v>617711.75</v>
      </c>
      <c r="L32" s="459">
        <f>'2 lentele'!K94+'2 lentele'!K97+'2 lentele'!K98+'2 lentele'!K102</f>
        <v>704568.32000000007</v>
      </c>
      <c r="M32" s="459">
        <f>'2 lentele'!P94+'2 lentele'!P97+'2 lentele'!P98+'2 lentele'!P102</f>
        <v>546517.66999999993</v>
      </c>
      <c r="N32" s="459">
        <f>'2 lentele'!K99+'2 lentele'!K96+'2 lentele'!K104</f>
        <v>971280.17999999993</v>
      </c>
      <c r="O32" s="459">
        <f>'2 lentele'!P99+'2 lentele'!P96+'2 lentele'!P104</f>
        <v>686451.67999999993</v>
      </c>
      <c r="P32" s="459"/>
      <c r="Q32" s="459"/>
      <c r="R32" s="469">
        <f t="shared" si="1"/>
        <v>2402568.21</v>
      </c>
      <c r="S32" s="469">
        <f t="shared" si="2"/>
        <v>1850681.0999999999</v>
      </c>
    </row>
    <row r="33" spans="1:19" ht="24" x14ac:dyDescent="0.25">
      <c r="A33" s="406"/>
      <c r="B33" s="424" t="s">
        <v>844</v>
      </c>
      <c r="C33" s="425" t="s">
        <v>1431</v>
      </c>
      <c r="D33" s="458"/>
      <c r="E33" s="458"/>
      <c r="F33" s="458"/>
      <c r="G33" s="459"/>
      <c r="H33" s="459"/>
      <c r="I33" s="459"/>
      <c r="J33" s="459"/>
      <c r="K33" s="459"/>
      <c r="L33" s="459">
        <f>'2 lentele'!K106</f>
        <v>1305328.24</v>
      </c>
      <c r="M33" s="459">
        <f>'2 lentele'!P106</f>
        <v>1109529</v>
      </c>
      <c r="N33" s="459">
        <f>'2 lentele'!K107</f>
        <v>580492.01</v>
      </c>
      <c r="O33" s="459">
        <f>'2 lentele'!P107</f>
        <v>493418.2</v>
      </c>
      <c r="P33" s="459"/>
      <c r="Q33" s="459"/>
      <c r="R33" s="469">
        <f t="shared" si="1"/>
        <v>1885820.25</v>
      </c>
      <c r="S33" s="469">
        <f t="shared" si="2"/>
        <v>1602947.2</v>
      </c>
    </row>
    <row r="34" spans="1:19" ht="24" x14ac:dyDescent="0.25">
      <c r="A34" s="406"/>
      <c r="B34" s="424" t="s">
        <v>1447</v>
      </c>
      <c r="C34" s="425" t="s">
        <v>1450</v>
      </c>
      <c r="D34" s="458">
        <f t="shared" ref="D34:Q34" si="11">D35+D40</f>
        <v>0</v>
      </c>
      <c r="E34" s="458">
        <f t="shared" si="11"/>
        <v>0</v>
      </c>
      <c r="F34" s="458">
        <f t="shared" si="11"/>
        <v>0</v>
      </c>
      <c r="G34" s="458">
        <f t="shared" si="11"/>
        <v>0</v>
      </c>
      <c r="H34" s="458">
        <f t="shared" si="11"/>
        <v>12305036</v>
      </c>
      <c r="I34" s="458">
        <f t="shared" si="11"/>
        <v>10459280.6</v>
      </c>
      <c r="J34" s="458">
        <f t="shared" si="11"/>
        <v>11466356.43</v>
      </c>
      <c r="K34" s="458">
        <f t="shared" si="11"/>
        <v>7812209.3200000003</v>
      </c>
      <c r="L34" s="458">
        <f t="shared" si="11"/>
        <v>552376.25</v>
      </c>
      <c r="M34" s="458">
        <f t="shared" si="11"/>
        <v>457863.54000000004</v>
      </c>
      <c r="N34" s="458">
        <f t="shared" si="11"/>
        <v>26500000</v>
      </c>
      <c r="O34" s="458">
        <f t="shared" si="11"/>
        <v>19954120</v>
      </c>
      <c r="P34" s="458">
        <f t="shared" si="11"/>
        <v>0</v>
      </c>
      <c r="Q34" s="458">
        <f t="shared" si="11"/>
        <v>0</v>
      </c>
      <c r="R34" s="469">
        <f t="shared" si="1"/>
        <v>50823768.68</v>
      </c>
      <c r="S34" s="469">
        <f t="shared" si="2"/>
        <v>38683473.460000001</v>
      </c>
    </row>
    <row r="35" spans="1:19" ht="48" x14ac:dyDescent="0.25">
      <c r="A35" s="406"/>
      <c r="B35" s="424" t="s">
        <v>1448</v>
      </c>
      <c r="C35" s="426" t="s">
        <v>1451</v>
      </c>
      <c r="D35" s="458">
        <f t="shared" ref="D35:Q35" si="12">D36+D37+D38+D39</f>
        <v>0</v>
      </c>
      <c r="E35" s="458">
        <f t="shared" si="12"/>
        <v>0</v>
      </c>
      <c r="F35" s="458">
        <f t="shared" si="12"/>
        <v>0</v>
      </c>
      <c r="G35" s="458">
        <f t="shared" si="12"/>
        <v>0</v>
      </c>
      <c r="H35" s="458">
        <f t="shared" si="12"/>
        <v>12305036</v>
      </c>
      <c r="I35" s="458">
        <f t="shared" si="12"/>
        <v>10459280.6</v>
      </c>
      <c r="J35" s="458">
        <f t="shared" si="12"/>
        <v>10940994.07</v>
      </c>
      <c r="K35" s="458">
        <f t="shared" si="12"/>
        <v>7365651.3300000001</v>
      </c>
      <c r="L35" s="458">
        <f t="shared" si="12"/>
        <v>107718.94</v>
      </c>
      <c r="M35" s="458">
        <f t="shared" si="12"/>
        <v>80898.59</v>
      </c>
      <c r="N35" s="458">
        <f t="shared" si="12"/>
        <v>26500000</v>
      </c>
      <c r="O35" s="458">
        <f t="shared" si="12"/>
        <v>19954120</v>
      </c>
      <c r="P35" s="458">
        <f t="shared" si="12"/>
        <v>0</v>
      </c>
      <c r="Q35" s="458">
        <f t="shared" si="12"/>
        <v>0</v>
      </c>
      <c r="R35" s="469">
        <f t="shared" si="1"/>
        <v>49853749.010000005</v>
      </c>
      <c r="S35" s="469">
        <f t="shared" si="2"/>
        <v>37859950.519999996</v>
      </c>
    </row>
    <row r="36" spans="1:19" ht="24" x14ac:dyDescent="0.25">
      <c r="A36" s="406"/>
      <c r="B36" s="427" t="s">
        <v>202</v>
      </c>
      <c r="C36" s="426" t="s">
        <v>206</v>
      </c>
      <c r="D36" s="458"/>
      <c r="E36" s="458"/>
      <c r="F36" s="458"/>
      <c r="G36" s="459"/>
      <c r="H36" s="459">
        <f>'2 lentele'!K112</f>
        <v>12305036</v>
      </c>
      <c r="I36" s="459">
        <f>'2 lentele'!P112</f>
        <v>10459280.6</v>
      </c>
      <c r="J36" s="459">
        <f>'2 lentele'!K111+'2 lentele'!K113+'2 lentele'!K114+'2 lentele'!K115+'2 lentele'!K116+'2 lentele'!K117+'2 lentele'!K118+'2 lentele'!K119+'2 lentele'!K121+'2 lentele'!K122+'2 lentele'!K123</f>
        <v>10940994.07</v>
      </c>
      <c r="K36" s="459">
        <f>'2 lentele'!P111+'2 lentele'!P113+'2 lentele'!P114+'2 lentele'!P115+'2 lentele'!P116+'2 lentele'!P117+'2 lentele'!P118+'2 lentele'!P119+'2 lentele'!P121+'2 lentele'!P122+'2 lentele'!P123</f>
        <v>7365651.3300000001</v>
      </c>
      <c r="L36" s="459">
        <f>'2 lentele'!K120</f>
        <v>107718.94</v>
      </c>
      <c r="M36" s="459">
        <f>'2 lentele'!P120</f>
        <v>80898.59</v>
      </c>
      <c r="N36" s="459"/>
      <c r="O36" s="459"/>
      <c r="P36" s="459"/>
      <c r="Q36" s="459"/>
      <c r="R36" s="469">
        <f t="shared" si="1"/>
        <v>23353749.010000002</v>
      </c>
      <c r="S36" s="469">
        <f t="shared" si="2"/>
        <v>17905830.52</v>
      </c>
    </row>
    <row r="37" spans="1:19" ht="24" x14ac:dyDescent="0.25">
      <c r="A37" s="406"/>
      <c r="B37" s="427" t="s">
        <v>203</v>
      </c>
      <c r="C37" s="426" t="s">
        <v>207</v>
      </c>
      <c r="D37" s="458"/>
      <c r="E37" s="458"/>
      <c r="F37" s="458"/>
      <c r="G37" s="459"/>
      <c r="H37" s="459"/>
      <c r="I37" s="459"/>
      <c r="J37" s="459"/>
      <c r="K37" s="459"/>
      <c r="L37" s="459"/>
      <c r="M37" s="459"/>
      <c r="N37" s="459"/>
      <c r="O37" s="459"/>
      <c r="P37" s="459"/>
      <c r="Q37" s="459"/>
      <c r="R37" s="469">
        <f t="shared" si="1"/>
        <v>0</v>
      </c>
      <c r="S37" s="469">
        <f t="shared" si="2"/>
        <v>0</v>
      </c>
    </row>
    <row r="38" spans="1:19" ht="24" x14ac:dyDescent="0.25">
      <c r="A38" s="406"/>
      <c r="B38" s="427" t="s">
        <v>204</v>
      </c>
      <c r="C38" s="426" t="s">
        <v>208</v>
      </c>
      <c r="D38" s="458"/>
      <c r="E38" s="458"/>
      <c r="F38" s="458"/>
      <c r="G38" s="459"/>
      <c r="H38" s="459"/>
      <c r="I38" s="459"/>
      <c r="J38" s="459"/>
      <c r="K38" s="459"/>
      <c r="L38" s="459"/>
      <c r="M38" s="459"/>
      <c r="N38" s="459"/>
      <c r="O38" s="459"/>
      <c r="P38" s="459"/>
      <c r="Q38" s="459"/>
      <c r="R38" s="469">
        <f t="shared" si="1"/>
        <v>0</v>
      </c>
      <c r="S38" s="469">
        <f t="shared" si="2"/>
        <v>0</v>
      </c>
    </row>
    <row r="39" spans="1:19" ht="36" x14ac:dyDescent="0.25">
      <c r="A39" s="406"/>
      <c r="B39" s="427" t="s">
        <v>205</v>
      </c>
      <c r="C39" s="426" t="s">
        <v>209</v>
      </c>
      <c r="D39" s="458"/>
      <c r="E39" s="458"/>
      <c r="F39" s="458"/>
      <c r="G39" s="459"/>
      <c r="H39" s="459"/>
      <c r="I39" s="459"/>
      <c r="J39" s="459"/>
      <c r="K39" s="459"/>
      <c r="L39" s="459"/>
      <c r="M39" s="459"/>
      <c r="N39" s="459">
        <f>'2 lentele'!K128+'2 lentele'!K130+'2 lentele'!K127+'2 lentele'!K129</f>
        <v>26500000</v>
      </c>
      <c r="O39" s="459">
        <f>'2 lentele'!P130+'2 lentele'!P128+'2 lentele'!P127+'2 lentele'!P129</f>
        <v>19954120</v>
      </c>
      <c r="P39" s="459"/>
      <c r="Q39" s="459"/>
      <c r="R39" s="469">
        <f t="shared" si="1"/>
        <v>26500000</v>
      </c>
      <c r="S39" s="469">
        <f t="shared" si="2"/>
        <v>19954120</v>
      </c>
    </row>
    <row r="40" spans="1:19" ht="24" x14ac:dyDescent="0.25">
      <c r="A40" s="406"/>
      <c r="B40" s="424" t="s">
        <v>1449</v>
      </c>
      <c r="C40" s="425" t="s">
        <v>1452</v>
      </c>
      <c r="D40" s="458">
        <f t="shared" ref="D40:Q40" si="13">D41+D42+D43+D44</f>
        <v>0</v>
      </c>
      <c r="E40" s="458">
        <f t="shared" si="13"/>
        <v>0</v>
      </c>
      <c r="F40" s="458">
        <f t="shared" si="13"/>
        <v>0</v>
      </c>
      <c r="G40" s="458">
        <f t="shared" si="13"/>
        <v>0</v>
      </c>
      <c r="H40" s="458">
        <f t="shared" si="13"/>
        <v>0</v>
      </c>
      <c r="I40" s="458">
        <f t="shared" si="13"/>
        <v>0</v>
      </c>
      <c r="J40" s="458">
        <f t="shared" si="13"/>
        <v>525362.36</v>
      </c>
      <c r="K40" s="458">
        <f t="shared" si="13"/>
        <v>446557.99</v>
      </c>
      <c r="L40" s="458">
        <f t="shared" si="13"/>
        <v>444657.31</v>
      </c>
      <c r="M40" s="458">
        <f t="shared" si="13"/>
        <v>376964.95</v>
      </c>
      <c r="N40" s="458">
        <f t="shared" si="13"/>
        <v>0</v>
      </c>
      <c r="O40" s="458">
        <f t="shared" si="13"/>
        <v>0</v>
      </c>
      <c r="P40" s="458">
        <f t="shared" si="13"/>
        <v>0</v>
      </c>
      <c r="Q40" s="458">
        <f t="shared" si="13"/>
        <v>0</v>
      </c>
      <c r="R40" s="469">
        <f t="shared" ref="R40:R58" si="14">D40+F40+H40+J40+L40+N40+P40</f>
        <v>970019.66999999993</v>
      </c>
      <c r="S40" s="469">
        <f t="shared" ref="S40:S58" si="15">E40+G40+I40+K40+M40+O40+Q40</f>
        <v>823522.94</v>
      </c>
    </row>
    <row r="41" spans="1:19" x14ac:dyDescent="0.25">
      <c r="A41" s="406"/>
      <c r="B41" s="428" t="s">
        <v>210</v>
      </c>
      <c r="C41" s="426" t="s">
        <v>211</v>
      </c>
      <c r="D41" s="458"/>
      <c r="E41" s="458"/>
      <c r="F41" s="458"/>
      <c r="G41" s="459"/>
      <c r="H41" s="459"/>
      <c r="I41" s="459"/>
      <c r="J41" s="459"/>
      <c r="K41" s="459"/>
      <c r="L41" s="459"/>
      <c r="M41" s="459"/>
      <c r="N41" s="459"/>
      <c r="O41" s="459"/>
      <c r="P41" s="459"/>
      <c r="Q41" s="459"/>
      <c r="R41" s="469">
        <f t="shared" si="14"/>
        <v>0</v>
      </c>
      <c r="S41" s="469">
        <f t="shared" si="15"/>
        <v>0</v>
      </c>
    </row>
    <row r="42" spans="1:19" ht="24" x14ac:dyDescent="0.25">
      <c r="A42" s="406"/>
      <c r="B42" s="428" t="s">
        <v>1015</v>
      </c>
      <c r="C42" s="426" t="s">
        <v>212</v>
      </c>
      <c r="D42" s="458"/>
      <c r="E42" s="458"/>
      <c r="F42" s="458"/>
      <c r="G42" s="459"/>
      <c r="H42" s="459"/>
      <c r="I42" s="459"/>
      <c r="J42" s="459">
        <f>'2 lentele'!K134+'2 lentele'!K135</f>
        <v>525362.36</v>
      </c>
      <c r="K42" s="459">
        <f>'2 lentele'!P134+'2 lentele'!P135</f>
        <v>446557.99</v>
      </c>
      <c r="L42" s="459">
        <f>'2 lentele'!K136</f>
        <v>444657.31</v>
      </c>
      <c r="M42" s="459">
        <f>'2 lentele'!P136</f>
        <v>376964.95</v>
      </c>
      <c r="N42" s="459"/>
      <c r="O42" s="459"/>
      <c r="P42" s="459"/>
      <c r="Q42" s="459"/>
      <c r="R42" s="469">
        <f t="shared" si="14"/>
        <v>970019.66999999993</v>
      </c>
      <c r="S42" s="469">
        <f t="shared" si="15"/>
        <v>823522.94</v>
      </c>
    </row>
    <row r="43" spans="1:19" x14ac:dyDescent="0.25">
      <c r="A43" s="406"/>
      <c r="B43" s="428" t="s">
        <v>1016</v>
      </c>
      <c r="C43" s="426" t="s">
        <v>213</v>
      </c>
      <c r="D43" s="458"/>
      <c r="E43" s="458"/>
      <c r="F43" s="458"/>
      <c r="G43" s="459"/>
      <c r="H43" s="459"/>
      <c r="I43" s="459"/>
      <c r="J43" s="459"/>
      <c r="K43" s="459"/>
      <c r="L43" s="459"/>
      <c r="M43" s="459"/>
      <c r="N43" s="459"/>
      <c r="O43" s="459"/>
      <c r="P43" s="459"/>
      <c r="Q43" s="459"/>
      <c r="R43" s="469">
        <f t="shared" si="14"/>
        <v>0</v>
      </c>
      <c r="S43" s="469">
        <f t="shared" si="15"/>
        <v>0</v>
      </c>
    </row>
    <row r="44" spans="1:19" ht="24" x14ac:dyDescent="0.25">
      <c r="A44" s="406"/>
      <c r="B44" s="428" t="s">
        <v>1017</v>
      </c>
      <c r="C44" s="426" t="s">
        <v>214</v>
      </c>
      <c r="D44" s="458"/>
      <c r="E44" s="458"/>
      <c r="F44" s="458"/>
      <c r="G44" s="459"/>
      <c r="H44" s="459"/>
      <c r="I44" s="459"/>
      <c r="J44" s="459"/>
      <c r="K44" s="459"/>
      <c r="L44" s="459"/>
      <c r="M44" s="459"/>
      <c r="N44" s="459"/>
      <c r="O44" s="459"/>
      <c r="P44" s="459"/>
      <c r="Q44" s="459"/>
      <c r="R44" s="469">
        <f t="shared" si="14"/>
        <v>0</v>
      </c>
      <c r="S44" s="469">
        <f t="shared" si="15"/>
        <v>0</v>
      </c>
    </row>
    <row r="45" spans="1:19" x14ac:dyDescent="0.25">
      <c r="A45" s="406"/>
      <c r="B45" s="424" t="s">
        <v>1453</v>
      </c>
      <c r="C45" s="425" t="s">
        <v>1454</v>
      </c>
      <c r="D45" s="458">
        <f>D46+D62+D71+D83+D92</f>
        <v>0</v>
      </c>
      <c r="E45" s="458">
        <f t="shared" ref="E45:Q45" si="16">E46+E62+E71+E83+E92</f>
        <v>0</v>
      </c>
      <c r="F45" s="458">
        <f t="shared" si="16"/>
        <v>0</v>
      </c>
      <c r="G45" s="458">
        <f t="shared" si="16"/>
        <v>0</v>
      </c>
      <c r="H45" s="458">
        <f t="shared" si="16"/>
        <v>22078882.009999998</v>
      </c>
      <c r="I45" s="458">
        <f t="shared" si="16"/>
        <v>13070359.740000002</v>
      </c>
      <c r="J45" s="458">
        <f t="shared" si="16"/>
        <v>58102808.059999995</v>
      </c>
      <c r="K45" s="458">
        <f t="shared" si="16"/>
        <v>40845099.700000003</v>
      </c>
      <c r="L45" s="458">
        <f t="shared" si="16"/>
        <v>20007825.530000001</v>
      </c>
      <c r="M45" s="458">
        <f t="shared" si="16"/>
        <v>16415077.52</v>
      </c>
      <c r="N45" s="458">
        <f t="shared" si="16"/>
        <v>6731403.5899999999</v>
      </c>
      <c r="O45" s="458">
        <f t="shared" si="16"/>
        <v>4934668.6499999994</v>
      </c>
      <c r="P45" s="458">
        <f t="shared" si="16"/>
        <v>0</v>
      </c>
      <c r="Q45" s="458">
        <f t="shared" si="16"/>
        <v>0</v>
      </c>
      <c r="R45" s="469">
        <f t="shared" si="14"/>
        <v>106920919.19</v>
      </c>
      <c r="S45" s="469">
        <f t="shared" si="15"/>
        <v>75265205.610000014</v>
      </c>
    </row>
    <row r="46" spans="1:19" x14ac:dyDescent="0.25">
      <c r="A46" s="406"/>
      <c r="B46" s="424" t="s">
        <v>1456</v>
      </c>
      <c r="C46" s="425" t="s">
        <v>1457</v>
      </c>
      <c r="D46" s="458">
        <f t="shared" ref="D46:Q46" si="17">D47+D54+D56+D59</f>
        <v>0</v>
      </c>
      <c r="E46" s="458">
        <f t="shared" si="17"/>
        <v>0</v>
      </c>
      <c r="F46" s="458">
        <f t="shared" si="17"/>
        <v>0</v>
      </c>
      <c r="G46" s="458">
        <f t="shared" si="17"/>
        <v>0</v>
      </c>
      <c r="H46" s="458">
        <f t="shared" si="17"/>
        <v>4663658</v>
      </c>
      <c r="I46" s="458">
        <f t="shared" si="17"/>
        <v>1649000</v>
      </c>
      <c r="J46" s="458">
        <f t="shared" si="17"/>
        <v>12013479.640000001</v>
      </c>
      <c r="K46" s="458">
        <f t="shared" si="17"/>
        <v>3604222.3</v>
      </c>
      <c r="L46" s="458">
        <f t="shared" si="17"/>
        <v>8071101.1699999999</v>
      </c>
      <c r="M46" s="458">
        <f t="shared" si="17"/>
        <v>6411410.7999999998</v>
      </c>
      <c r="N46" s="458">
        <f t="shared" si="17"/>
        <v>2119704.77</v>
      </c>
      <c r="O46" s="458">
        <f t="shared" si="17"/>
        <v>1257613.3</v>
      </c>
      <c r="P46" s="458">
        <f t="shared" si="17"/>
        <v>0</v>
      </c>
      <c r="Q46" s="458">
        <f t="shared" si="17"/>
        <v>0</v>
      </c>
      <c r="R46" s="469">
        <f t="shared" si="14"/>
        <v>26867943.580000002</v>
      </c>
      <c r="S46" s="469">
        <f t="shared" si="15"/>
        <v>12922246.4</v>
      </c>
    </row>
    <row r="47" spans="1:19" ht="36" x14ac:dyDescent="0.25">
      <c r="A47" s="406"/>
      <c r="B47" s="424" t="s">
        <v>1458</v>
      </c>
      <c r="C47" s="425" t="s">
        <v>1459</v>
      </c>
      <c r="D47" s="458">
        <f>D48+D49+D50+D51+D52+D53</f>
        <v>0</v>
      </c>
      <c r="E47" s="458">
        <f t="shared" ref="E47:Q47" si="18">E48+E49+E50+E51+E52+E53</f>
        <v>0</v>
      </c>
      <c r="F47" s="458">
        <f t="shared" si="18"/>
        <v>0</v>
      </c>
      <c r="G47" s="458">
        <f t="shared" si="18"/>
        <v>0</v>
      </c>
      <c r="H47" s="458">
        <f t="shared" si="18"/>
        <v>0</v>
      </c>
      <c r="I47" s="458">
        <f t="shared" si="18"/>
        <v>0</v>
      </c>
      <c r="J47" s="458">
        <f t="shared" si="18"/>
        <v>9329010.25</v>
      </c>
      <c r="K47" s="458">
        <f t="shared" si="18"/>
        <v>2203966.25</v>
      </c>
      <c r="L47" s="458">
        <f t="shared" si="18"/>
        <v>2459814.0799999996</v>
      </c>
      <c r="M47" s="458">
        <f t="shared" si="18"/>
        <v>1888627.7400000002</v>
      </c>
      <c r="N47" s="458">
        <f t="shared" si="18"/>
        <v>0</v>
      </c>
      <c r="O47" s="458">
        <f t="shared" si="18"/>
        <v>0</v>
      </c>
      <c r="P47" s="458">
        <f t="shared" si="18"/>
        <v>0</v>
      </c>
      <c r="Q47" s="458">
        <f t="shared" si="18"/>
        <v>0</v>
      </c>
      <c r="R47" s="469">
        <f t="shared" si="14"/>
        <v>11788824.33</v>
      </c>
      <c r="S47" s="469">
        <f t="shared" si="15"/>
        <v>4092593.99</v>
      </c>
    </row>
    <row r="48" spans="1:19" x14ac:dyDescent="0.25">
      <c r="A48" s="406"/>
      <c r="B48" s="427" t="s">
        <v>215</v>
      </c>
      <c r="C48" s="426" t="s">
        <v>218</v>
      </c>
      <c r="D48" s="458"/>
      <c r="E48" s="458"/>
      <c r="F48" s="458"/>
      <c r="G48" s="459"/>
      <c r="H48" s="459"/>
      <c r="I48" s="459"/>
      <c r="J48" s="459">
        <f>'2 lentele'!K143+'2 lentele'!K144+'2 lentele'!K145+'2 lentele'!K146+'2 lentele'!K147</f>
        <v>3401840.25</v>
      </c>
      <c r="K48" s="459">
        <f>'2 lentele'!P143+'2 lentele'!P144+'2 lentele'!P145+'2 lentele'!P146+'2 lentele'!P147</f>
        <v>2203966.25</v>
      </c>
      <c r="L48" s="459">
        <f>'2 lentele'!K148</f>
        <v>420241.25</v>
      </c>
      <c r="M48" s="459">
        <f>'2 lentele'!P148</f>
        <v>357205.06</v>
      </c>
      <c r="N48" s="459"/>
      <c r="O48" s="459"/>
      <c r="P48" s="459"/>
      <c r="Q48" s="459"/>
      <c r="R48" s="469">
        <f t="shared" si="14"/>
        <v>3822081.5</v>
      </c>
      <c r="S48" s="469">
        <f t="shared" si="15"/>
        <v>2561171.31</v>
      </c>
    </row>
    <row r="49" spans="1:19" x14ac:dyDescent="0.25">
      <c r="A49" s="406"/>
      <c r="B49" s="427" t="s">
        <v>216</v>
      </c>
      <c r="C49" s="426" t="s">
        <v>219</v>
      </c>
      <c r="D49" s="458"/>
      <c r="E49" s="458"/>
      <c r="F49" s="458"/>
      <c r="G49" s="459"/>
      <c r="H49" s="459"/>
      <c r="I49" s="459"/>
      <c r="J49" s="459">
        <v>0</v>
      </c>
      <c r="K49" s="459">
        <v>0</v>
      </c>
      <c r="L49" s="459">
        <f>'2 lentele'!K150+'2 lentele'!K151+'2 lentele'!K152+'2 lentele'!K153+'2 lentele'!K154</f>
        <v>1881864.89</v>
      </c>
      <c r="M49" s="459">
        <f>'2 lentele'!P150+'2 lentele'!P151+'2 lentele'!P152+'2 lentele'!P153+'2 lentele'!P154</f>
        <v>1400112.35</v>
      </c>
      <c r="N49" s="459"/>
      <c r="O49" s="459"/>
      <c r="P49" s="459"/>
      <c r="Q49" s="459"/>
      <c r="R49" s="469">
        <f t="shared" si="14"/>
        <v>1881864.89</v>
      </c>
      <c r="S49" s="469">
        <f t="shared" si="15"/>
        <v>1400112.35</v>
      </c>
    </row>
    <row r="50" spans="1:19" ht="24" x14ac:dyDescent="0.25">
      <c r="A50" s="406"/>
      <c r="B50" s="427" t="s">
        <v>217</v>
      </c>
      <c r="C50" s="426" t="s">
        <v>220</v>
      </c>
      <c r="D50" s="458"/>
      <c r="E50" s="458"/>
      <c r="F50" s="458"/>
      <c r="G50" s="459"/>
      <c r="H50" s="459"/>
      <c r="I50" s="459"/>
      <c r="J50" s="459"/>
      <c r="K50" s="459"/>
      <c r="L50" s="459">
        <f>'2 lentele'!K156</f>
        <v>157707.94</v>
      </c>
      <c r="M50" s="459">
        <f>'2 lentele'!P156</f>
        <v>131310.32999999999</v>
      </c>
      <c r="N50" s="459"/>
      <c r="O50" s="459"/>
      <c r="P50" s="459"/>
      <c r="Q50" s="459"/>
      <c r="R50" s="469">
        <f t="shared" si="14"/>
        <v>157707.94</v>
      </c>
      <c r="S50" s="469">
        <f t="shared" si="15"/>
        <v>131310.32999999999</v>
      </c>
    </row>
    <row r="51" spans="1:19" x14ac:dyDescent="0.25">
      <c r="A51" s="406"/>
      <c r="B51" s="427" t="s">
        <v>221</v>
      </c>
      <c r="C51" s="426" t="s">
        <v>224</v>
      </c>
      <c r="D51" s="458"/>
      <c r="E51" s="458"/>
      <c r="F51" s="458"/>
      <c r="G51" s="459"/>
      <c r="H51" s="459"/>
      <c r="I51" s="459"/>
      <c r="J51" s="459">
        <f>'2 lentele'!K158</f>
        <v>5927170</v>
      </c>
      <c r="K51" s="459">
        <f>'2 lentele'!P158</f>
        <v>0</v>
      </c>
      <c r="L51" s="459"/>
      <c r="M51" s="459"/>
      <c r="N51" s="459"/>
      <c r="O51" s="459"/>
      <c r="P51" s="459"/>
      <c r="Q51" s="459"/>
      <c r="R51" s="469">
        <f t="shared" si="14"/>
        <v>5927170</v>
      </c>
      <c r="S51" s="469">
        <f t="shared" si="15"/>
        <v>0</v>
      </c>
    </row>
    <row r="52" spans="1:19" ht="24" x14ac:dyDescent="0.25">
      <c r="A52" s="406"/>
      <c r="B52" s="427" t="s">
        <v>222</v>
      </c>
      <c r="C52" s="426" t="s">
        <v>1526</v>
      </c>
      <c r="D52" s="458"/>
      <c r="E52" s="458"/>
      <c r="F52" s="458"/>
      <c r="G52" s="459"/>
      <c r="H52" s="459"/>
      <c r="I52" s="459"/>
      <c r="J52" s="459"/>
      <c r="K52" s="459"/>
      <c r="L52" s="459"/>
      <c r="M52" s="459"/>
      <c r="N52" s="459"/>
      <c r="O52" s="459"/>
      <c r="P52" s="459"/>
      <c r="Q52" s="459"/>
      <c r="R52" s="469">
        <f t="shared" si="14"/>
        <v>0</v>
      </c>
      <c r="S52" s="469">
        <f t="shared" si="15"/>
        <v>0</v>
      </c>
    </row>
    <row r="53" spans="1:19" ht="24" x14ac:dyDescent="0.25">
      <c r="A53" s="406"/>
      <c r="B53" s="427" t="s">
        <v>223</v>
      </c>
      <c r="C53" s="426" t="s">
        <v>1527</v>
      </c>
      <c r="D53" s="458"/>
      <c r="E53" s="458"/>
      <c r="F53" s="458"/>
      <c r="G53" s="459"/>
      <c r="H53" s="459"/>
      <c r="I53" s="459"/>
      <c r="J53" s="459"/>
      <c r="K53" s="459"/>
      <c r="L53" s="459"/>
      <c r="M53" s="459"/>
      <c r="N53" s="459"/>
      <c r="O53" s="459"/>
      <c r="P53" s="459"/>
      <c r="Q53" s="459"/>
      <c r="R53" s="469">
        <f t="shared" si="14"/>
        <v>0</v>
      </c>
      <c r="S53" s="469">
        <f t="shared" si="15"/>
        <v>0</v>
      </c>
    </row>
    <row r="54" spans="1:19" ht="24" x14ac:dyDescent="0.25">
      <c r="A54" s="406"/>
      <c r="B54" s="427" t="s">
        <v>1460</v>
      </c>
      <c r="C54" s="426" t="s">
        <v>1461</v>
      </c>
      <c r="D54" s="458">
        <f>D55</f>
        <v>0</v>
      </c>
      <c r="E54" s="458">
        <f t="shared" ref="E54:Q54" si="19">E55</f>
        <v>0</v>
      </c>
      <c r="F54" s="458">
        <f t="shared" si="19"/>
        <v>0</v>
      </c>
      <c r="G54" s="458">
        <f t="shared" si="19"/>
        <v>0</v>
      </c>
      <c r="H54" s="458">
        <f t="shared" si="19"/>
        <v>4663658</v>
      </c>
      <c r="I54" s="458">
        <f t="shared" si="19"/>
        <v>1649000</v>
      </c>
      <c r="J54" s="458">
        <f t="shared" si="19"/>
        <v>1422610.3900000001</v>
      </c>
      <c r="K54" s="458">
        <f t="shared" si="19"/>
        <v>350262.48</v>
      </c>
      <c r="L54" s="458">
        <f t="shared" si="19"/>
        <v>3677298.8000000003</v>
      </c>
      <c r="M54" s="458">
        <f t="shared" si="19"/>
        <v>2878893.0300000003</v>
      </c>
      <c r="N54" s="458">
        <f t="shared" si="19"/>
        <v>0</v>
      </c>
      <c r="O54" s="458">
        <f t="shared" si="19"/>
        <v>0</v>
      </c>
      <c r="P54" s="458">
        <f t="shared" si="19"/>
        <v>0</v>
      </c>
      <c r="Q54" s="458">
        <f t="shared" si="19"/>
        <v>0</v>
      </c>
      <c r="R54" s="469">
        <f t="shared" si="14"/>
        <v>9763567.1900000013</v>
      </c>
      <c r="S54" s="469">
        <f t="shared" si="15"/>
        <v>4878155.51</v>
      </c>
    </row>
    <row r="55" spans="1:19" ht="24" x14ac:dyDescent="0.25">
      <c r="A55" s="406"/>
      <c r="B55" s="427" t="s">
        <v>1528</v>
      </c>
      <c r="C55" s="426" t="s">
        <v>1531</v>
      </c>
      <c r="D55" s="458"/>
      <c r="E55" s="458"/>
      <c r="F55" s="458"/>
      <c r="G55" s="459"/>
      <c r="H55" s="459">
        <f>'2 lentele'!K168+'2 lentele'!K169+'2 lentele'!K171+'2 lentele'!K173</f>
        <v>4663658</v>
      </c>
      <c r="I55" s="459">
        <f>'2 lentele'!P168+'2 lentele'!P169+'2 lentele'!P171+'2 lentele'!P173</f>
        <v>1649000</v>
      </c>
      <c r="J55" s="459">
        <f>'2 lentele'!K164+'2 lentele'!K170+'2 lentele'!K172+'2 lentele'!K174+'2 lentele'!K177</f>
        <v>1422610.3900000001</v>
      </c>
      <c r="K55" s="459">
        <f>'2 lentele'!P164+'2 lentele'!P170+'2 lentele'!P172+'2 lentele'!P174+'2 lentele'!P177</f>
        <v>350262.48</v>
      </c>
      <c r="L55" s="459">
        <f>'2 lentele'!K163+'2 lentele'!K165+'2 lentele'!K166+'2 lentele'!K167+'2 lentele'!K175+'2 lentele'!K176+'2 lentele'!K178+'2 lentele'!K179</f>
        <v>3677298.8000000003</v>
      </c>
      <c r="M55" s="459">
        <f>'2 lentele'!P163+'2 lentele'!P165+'2 lentele'!P166+'2 lentele'!P167+'2 lentele'!P175+'2 lentele'!P176+'2 lentele'!P178+'2 lentele'!P179</f>
        <v>2878893.0300000003</v>
      </c>
      <c r="N55" s="459"/>
      <c r="O55" s="459"/>
      <c r="P55" s="459"/>
      <c r="Q55" s="459"/>
      <c r="R55" s="469">
        <f t="shared" si="14"/>
        <v>9763567.1900000013</v>
      </c>
      <c r="S55" s="469">
        <f t="shared" si="15"/>
        <v>4878155.51</v>
      </c>
    </row>
    <row r="56" spans="1:19" ht="24" x14ac:dyDescent="0.25">
      <c r="A56" s="406"/>
      <c r="B56" s="427" t="s">
        <v>835</v>
      </c>
      <c r="C56" s="426" t="s">
        <v>836</v>
      </c>
      <c r="D56" s="458">
        <f>D57+D58</f>
        <v>0</v>
      </c>
      <c r="E56" s="458">
        <f t="shared" ref="E56:Q56" si="20">E57+E58</f>
        <v>0</v>
      </c>
      <c r="F56" s="458">
        <f t="shared" si="20"/>
        <v>0</v>
      </c>
      <c r="G56" s="458">
        <f t="shared" si="20"/>
        <v>0</v>
      </c>
      <c r="H56" s="458">
        <f t="shared" si="20"/>
        <v>0</v>
      </c>
      <c r="I56" s="458">
        <f t="shared" si="20"/>
        <v>0</v>
      </c>
      <c r="J56" s="458">
        <f t="shared" si="20"/>
        <v>0</v>
      </c>
      <c r="K56" s="458">
        <f t="shared" si="20"/>
        <v>0</v>
      </c>
      <c r="L56" s="458">
        <f t="shared" si="20"/>
        <v>1429720.29</v>
      </c>
      <c r="M56" s="458">
        <f t="shared" si="20"/>
        <v>1215262.23</v>
      </c>
      <c r="N56" s="458">
        <f t="shared" si="20"/>
        <v>794769.17</v>
      </c>
      <c r="O56" s="458">
        <f t="shared" si="20"/>
        <v>675553.3</v>
      </c>
      <c r="P56" s="458">
        <f t="shared" si="20"/>
        <v>0</v>
      </c>
      <c r="Q56" s="458">
        <f t="shared" si="20"/>
        <v>0</v>
      </c>
      <c r="R56" s="469">
        <f t="shared" si="14"/>
        <v>2224489.46</v>
      </c>
      <c r="S56" s="469">
        <f t="shared" si="15"/>
        <v>1890815.53</v>
      </c>
    </row>
    <row r="57" spans="1:19" ht="60" x14ac:dyDescent="0.25">
      <c r="A57" s="406"/>
      <c r="B57" s="427" t="s">
        <v>1529</v>
      </c>
      <c r="C57" s="426" t="s">
        <v>402</v>
      </c>
      <c r="D57" s="458"/>
      <c r="E57" s="458"/>
      <c r="F57" s="458"/>
      <c r="G57" s="459"/>
      <c r="H57" s="459"/>
      <c r="I57" s="459"/>
      <c r="J57" s="459"/>
      <c r="K57" s="459"/>
      <c r="L57" s="459">
        <f>'2 lentele'!K182+'2 lentele'!K183+'2 lentele'!K184+'2 lentele'!K186</f>
        <v>1429720.29</v>
      </c>
      <c r="M57" s="459">
        <f>'2 lentele'!P182+'2 lentele'!P183+'2 lentele'!P184+'2 lentele'!P186</f>
        <v>1215262.23</v>
      </c>
      <c r="N57" s="459">
        <f>'2 lentele'!K185</f>
        <v>794769.17</v>
      </c>
      <c r="O57" s="459">
        <f>'2 lentele'!P185</f>
        <v>675553.3</v>
      </c>
      <c r="P57" s="459"/>
      <c r="Q57" s="459"/>
      <c r="R57" s="469">
        <f t="shared" si="14"/>
        <v>2224489.46</v>
      </c>
      <c r="S57" s="469">
        <f t="shared" si="15"/>
        <v>1890815.53</v>
      </c>
    </row>
    <row r="58" spans="1:19" ht="24" x14ac:dyDescent="0.25">
      <c r="A58" s="406"/>
      <c r="B58" s="427" t="s">
        <v>1530</v>
      </c>
      <c r="C58" s="426" t="s">
        <v>1532</v>
      </c>
      <c r="D58" s="458"/>
      <c r="E58" s="458"/>
      <c r="F58" s="458"/>
      <c r="G58" s="459"/>
      <c r="H58" s="459"/>
      <c r="I58" s="459"/>
      <c r="J58" s="459"/>
      <c r="K58" s="459"/>
      <c r="L58" s="459"/>
      <c r="M58" s="459"/>
      <c r="N58" s="459"/>
      <c r="O58" s="459"/>
      <c r="P58" s="459"/>
      <c r="Q58" s="459"/>
      <c r="R58" s="469">
        <f t="shared" si="14"/>
        <v>0</v>
      </c>
      <c r="S58" s="469">
        <f t="shared" si="15"/>
        <v>0</v>
      </c>
    </row>
    <row r="59" spans="1:19" x14ac:dyDescent="0.25">
      <c r="A59" s="406"/>
      <c r="B59" s="424" t="s">
        <v>1462</v>
      </c>
      <c r="C59" s="425" t="s">
        <v>1463</v>
      </c>
      <c r="D59" s="458">
        <f t="shared" ref="D59:Q59" si="21">D60+D61</f>
        <v>0</v>
      </c>
      <c r="E59" s="458">
        <f t="shared" si="21"/>
        <v>0</v>
      </c>
      <c r="F59" s="458">
        <f t="shared" si="21"/>
        <v>0</v>
      </c>
      <c r="G59" s="458">
        <f t="shared" si="21"/>
        <v>0</v>
      </c>
      <c r="H59" s="458">
        <f t="shared" si="21"/>
        <v>0</v>
      </c>
      <c r="I59" s="458">
        <f t="shared" si="21"/>
        <v>0</v>
      </c>
      <c r="J59" s="458">
        <f t="shared" si="21"/>
        <v>1261859.0000000002</v>
      </c>
      <c r="K59" s="458">
        <f t="shared" si="21"/>
        <v>1049993.57</v>
      </c>
      <c r="L59" s="458">
        <f t="shared" si="21"/>
        <v>504268</v>
      </c>
      <c r="M59" s="458">
        <f t="shared" si="21"/>
        <v>428627.8</v>
      </c>
      <c r="N59" s="458">
        <f t="shared" si="21"/>
        <v>1324935.6000000001</v>
      </c>
      <c r="O59" s="458">
        <f t="shared" si="21"/>
        <v>582060</v>
      </c>
      <c r="P59" s="458">
        <f t="shared" si="21"/>
        <v>0</v>
      </c>
      <c r="Q59" s="458">
        <f t="shared" si="21"/>
        <v>0</v>
      </c>
      <c r="R59" s="469">
        <f t="shared" ref="R59:R83" si="22">D59+F59+H59+J59+L59+N59+P59</f>
        <v>3091062.6000000006</v>
      </c>
      <c r="S59" s="469">
        <f t="shared" ref="S59:S83" si="23">E59+G59+I59+K59+M59+O59+Q59</f>
        <v>2060681.37</v>
      </c>
    </row>
    <row r="60" spans="1:19" ht="36" x14ac:dyDescent="0.25">
      <c r="A60" s="406"/>
      <c r="B60" s="427" t="s">
        <v>1533</v>
      </c>
      <c r="C60" s="426" t="s">
        <v>1553</v>
      </c>
      <c r="D60" s="458"/>
      <c r="E60" s="458"/>
      <c r="F60" s="458"/>
      <c r="G60" s="459"/>
      <c r="H60" s="459"/>
      <c r="I60" s="459"/>
      <c r="J60" s="459">
        <f>'2 lentele'!K190+'2 lentele'!K191+'2 lentele'!K193+'2 lentele'!K194+'2 lentele'!K195+'2 lentele'!K196+'2 lentele'!K198</f>
        <v>1261859.0000000002</v>
      </c>
      <c r="K60" s="459">
        <f>'2 lentele'!P190+'2 lentele'!P191+'2 lentele'!P193+'2 lentele'!P194+'2 lentele'!P195+'2 lentele'!P196+'2 lentele'!P198</f>
        <v>1049993.57</v>
      </c>
      <c r="L60" s="459">
        <f>'2 lentele'!K197+'2 lentele'!K199</f>
        <v>504268</v>
      </c>
      <c r="M60" s="459">
        <f>'2 lentele'!P197+'2 lentele'!P199</f>
        <v>428627.8</v>
      </c>
      <c r="N60" s="459">
        <f>'2 lentele'!K192</f>
        <v>1324935.6000000001</v>
      </c>
      <c r="O60" s="459">
        <f>'2 lentele'!P192</f>
        <v>582060</v>
      </c>
      <c r="P60" s="459"/>
      <c r="Q60" s="459"/>
      <c r="R60" s="469">
        <f t="shared" si="22"/>
        <v>3091062.6000000006</v>
      </c>
      <c r="S60" s="469">
        <f t="shared" si="23"/>
        <v>2060681.37</v>
      </c>
    </row>
    <row r="61" spans="1:19" ht="36" x14ac:dyDescent="0.25">
      <c r="A61" s="406"/>
      <c r="B61" s="427" t="s">
        <v>1534</v>
      </c>
      <c r="C61" s="426" t="s">
        <v>1554</v>
      </c>
      <c r="D61" s="458"/>
      <c r="E61" s="458"/>
      <c r="F61" s="458"/>
      <c r="G61" s="459"/>
      <c r="H61" s="459"/>
      <c r="I61" s="459"/>
      <c r="J61" s="459"/>
      <c r="K61" s="459"/>
      <c r="L61" s="459"/>
      <c r="M61" s="459"/>
      <c r="N61" s="459"/>
      <c r="O61" s="459"/>
      <c r="P61" s="459"/>
      <c r="Q61" s="459"/>
      <c r="R61" s="469">
        <f t="shared" si="22"/>
        <v>0</v>
      </c>
      <c r="S61" s="469">
        <f t="shared" si="23"/>
        <v>0</v>
      </c>
    </row>
    <row r="62" spans="1:19" ht="24" x14ac:dyDescent="0.25">
      <c r="A62" s="406"/>
      <c r="B62" s="424" t="s">
        <v>1433</v>
      </c>
      <c r="C62" s="425" t="s">
        <v>1432</v>
      </c>
      <c r="D62" s="458">
        <f t="shared" ref="D62:Q62" si="24">D63+D68</f>
        <v>0</v>
      </c>
      <c r="E62" s="458">
        <f t="shared" si="24"/>
        <v>0</v>
      </c>
      <c r="F62" s="458">
        <f t="shared" si="24"/>
        <v>0</v>
      </c>
      <c r="G62" s="458">
        <f t="shared" si="24"/>
        <v>0</v>
      </c>
      <c r="H62" s="458">
        <f t="shared" si="24"/>
        <v>11893115.77</v>
      </c>
      <c r="I62" s="458">
        <f t="shared" si="24"/>
        <v>10109148.240000002</v>
      </c>
      <c r="J62" s="458">
        <f t="shared" si="24"/>
        <v>4003756.75</v>
      </c>
      <c r="K62" s="458">
        <f t="shared" si="24"/>
        <v>3114772.12</v>
      </c>
      <c r="L62" s="458">
        <f t="shared" si="24"/>
        <v>411066.76</v>
      </c>
      <c r="M62" s="458">
        <f t="shared" si="24"/>
        <v>349406.74</v>
      </c>
      <c r="N62" s="458">
        <f t="shared" si="24"/>
        <v>0</v>
      </c>
      <c r="O62" s="458">
        <f t="shared" si="24"/>
        <v>0</v>
      </c>
      <c r="P62" s="458">
        <f t="shared" si="24"/>
        <v>0</v>
      </c>
      <c r="Q62" s="458">
        <f t="shared" si="24"/>
        <v>0</v>
      </c>
      <c r="R62" s="469">
        <f t="shared" si="22"/>
        <v>16307939.279999999</v>
      </c>
      <c r="S62" s="469">
        <f t="shared" si="23"/>
        <v>13573327.100000003</v>
      </c>
    </row>
    <row r="63" spans="1:19" ht="36" x14ac:dyDescent="0.25">
      <c r="A63" s="406"/>
      <c r="B63" s="424" t="s">
        <v>1464</v>
      </c>
      <c r="C63" s="425" t="s">
        <v>1465</v>
      </c>
      <c r="D63" s="458">
        <f>D64+D65+D66+D67</f>
        <v>0</v>
      </c>
      <c r="E63" s="458">
        <f t="shared" ref="E63:Q63" si="25">E64+E65+E66+E67</f>
        <v>0</v>
      </c>
      <c r="F63" s="458">
        <f t="shared" si="25"/>
        <v>0</v>
      </c>
      <c r="G63" s="458">
        <f t="shared" si="25"/>
        <v>0</v>
      </c>
      <c r="H63" s="458">
        <f t="shared" si="25"/>
        <v>0</v>
      </c>
      <c r="I63" s="458">
        <f t="shared" si="25"/>
        <v>0</v>
      </c>
      <c r="J63" s="458">
        <f t="shared" si="25"/>
        <v>4003756.75</v>
      </c>
      <c r="K63" s="458">
        <f t="shared" si="25"/>
        <v>3114772.12</v>
      </c>
      <c r="L63" s="458">
        <f t="shared" si="25"/>
        <v>411066.76</v>
      </c>
      <c r="M63" s="458">
        <f t="shared" si="25"/>
        <v>349406.74</v>
      </c>
      <c r="N63" s="458">
        <f t="shared" si="25"/>
        <v>0</v>
      </c>
      <c r="O63" s="458">
        <f t="shared" si="25"/>
        <v>0</v>
      </c>
      <c r="P63" s="458">
        <f t="shared" si="25"/>
        <v>0</v>
      </c>
      <c r="Q63" s="458">
        <f t="shared" si="25"/>
        <v>0</v>
      </c>
      <c r="R63" s="469">
        <f t="shared" si="22"/>
        <v>4414823.51</v>
      </c>
      <c r="S63" s="469">
        <f t="shared" si="23"/>
        <v>3464178.8600000003</v>
      </c>
    </row>
    <row r="64" spans="1:19" ht="36" x14ac:dyDescent="0.25">
      <c r="A64" s="406"/>
      <c r="B64" s="427" t="s">
        <v>1535</v>
      </c>
      <c r="C64" s="426" t="s">
        <v>1555</v>
      </c>
      <c r="D64" s="458"/>
      <c r="E64" s="458"/>
      <c r="F64" s="458"/>
      <c r="G64" s="459"/>
      <c r="H64" s="459"/>
      <c r="I64" s="459"/>
      <c r="J64" s="459">
        <f>'2 lentele'!K204</f>
        <v>874196.95</v>
      </c>
      <c r="K64" s="459">
        <f>'2 lentele'!P204</f>
        <v>454646.31</v>
      </c>
      <c r="L64" s="459"/>
      <c r="M64" s="459"/>
      <c r="N64" s="459"/>
      <c r="O64" s="459"/>
      <c r="P64" s="459"/>
      <c r="Q64" s="459"/>
      <c r="R64" s="469">
        <f t="shared" si="22"/>
        <v>874196.95</v>
      </c>
      <c r="S64" s="469">
        <f t="shared" si="23"/>
        <v>454646.31</v>
      </c>
    </row>
    <row r="65" spans="1:19" ht="24" x14ac:dyDescent="0.25">
      <c r="A65" s="406"/>
      <c r="B65" s="427" t="s">
        <v>1536</v>
      </c>
      <c r="C65" s="426" t="s">
        <v>1556</v>
      </c>
      <c r="D65" s="458"/>
      <c r="E65" s="458"/>
      <c r="F65" s="458"/>
      <c r="G65" s="459"/>
      <c r="H65" s="459"/>
      <c r="I65" s="459"/>
      <c r="J65" s="459">
        <f>'2 lentele'!K207+'2 lentele'!K208+'2 lentele'!K209+'2 lentele'!K210</f>
        <v>2572752.63</v>
      </c>
      <c r="K65" s="459">
        <f>'2 lentele'!P207+'2 lentele'!P208+'2 lentele'!P209+'2 lentele'!P210</f>
        <v>2186839.7200000002</v>
      </c>
      <c r="L65" s="459">
        <f>'2 lentele'!K206</f>
        <v>411066.76</v>
      </c>
      <c r="M65" s="459">
        <f>'2 lentele'!P206</f>
        <v>349406.74</v>
      </c>
      <c r="N65" s="459"/>
      <c r="O65" s="459"/>
      <c r="P65" s="459"/>
      <c r="Q65" s="459"/>
      <c r="R65" s="469">
        <f t="shared" si="22"/>
        <v>2983819.3899999997</v>
      </c>
      <c r="S65" s="469">
        <f t="shared" si="23"/>
        <v>2536246.46</v>
      </c>
    </row>
    <row r="66" spans="1:19" ht="36" x14ac:dyDescent="0.25">
      <c r="A66" s="406"/>
      <c r="B66" s="427" t="s">
        <v>1537</v>
      </c>
      <c r="C66" s="426" t="s">
        <v>1557</v>
      </c>
      <c r="D66" s="458"/>
      <c r="E66" s="458"/>
      <c r="F66" s="458"/>
      <c r="G66" s="459"/>
      <c r="H66" s="459"/>
      <c r="I66" s="459"/>
      <c r="J66" s="459">
        <f>'2 lentele'!K212</f>
        <v>210278.17</v>
      </c>
      <c r="K66" s="459">
        <f>'2 lentele'!P212</f>
        <v>178736.44</v>
      </c>
      <c r="L66" s="459"/>
      <c r="M66" s="459"/>
      <c r="N66" s="459"/>
      <c r="O66" s="459"/>
      <c r="P66" s="459"/>
      <c r="Q66" s="459"/>
      <c r="R66" s="469">
        <f t="shared" si="22"/>
        <v>210278.17</v>
      </c>
      <c r="S66" s="469">
        <f t="shared" si="23"/>
        <v>178736.44</v>
      </c>
    </row>
    <row r="67" spans="1:19" ht="36" x14ac:dyDescent="0.25">
      <c r="A67" s="406"/>
      <c r="B67" s="427" t="s">
        <v>1538</v>
      </c>
      <c r="C67" s="426" t="s">
        <v>1558</v>
      </c>
      <c r="D67" s="458"/>
      <c r="E67" s="458"/>
      <c r="F67" s="458"/>
      <c r="G67" s="459"/>
      <c r="H67" s="459"/>
      <c r="I67" s="459"/>
      <c r="J67" s="459">
        <f>'2 lentele'!K214</f>
        <v>346529</v>
      </c>
      <c r="K67" s="459">
        <f>'2 lentele'!P214</f>
        <v>294549.65000000002</v>
      </c>
      <c r="L67" s="459"/>
      <c r="M67" s="459"/>
      <c r="N67" s="459"/>
      <c r="O67" s="459"/>
      <c r="P67" s="459"/>
      <c r="Q67" s="459"/>
      <c r="R67" s="469">
        <f t="shared" si="22"/>
        <v>346529</v>
      </c>
      <c r="S67" s="469">
        <f t="shared" si="23"/>
        <v>294549.65000000002</v>
      </c>
    </row>
    <row r="68" spans="1:19" ht="24" x14ac:dyDescent="0.25">
      <c r="A68" s="406"/>
      <c r="B68" s="424" t="s">
        <v>1435</v>
      </c>
      <c r="C68" s="425" t="s">
        <v>1434</v>
      </c>
      <c r="D68" s="458">
        <f>D69+D70</f>
        <v>0</v>
      </c>
      <c r="E68" s="458">
        <f t="shared" ref="E68:Q68" si="26">E69+E70</f>
        <v>0</v>
      </c>
      <c r="F68" s="458">
        <f t="shared" si="26"/>
        <v>0</v>
      </c>
      <c r="G68" s="458">
        <f t="shared" si="26"/>
        <v>0</v>
      </c>
      <c r="H68" s="458">
        <f t="shared" si="26"/>
        <v>11893115.77</v>
      </c>
      <c r="I68" s="458">
        <f t="shared" si="26"/>
        <v>10109148.240000002</v>
      </c>
      <c r="J68" s="458">
        <f t="shared" si="26"/>
        <v>0</v>
      </c>
      <c r="K68" s="458">
        <f t="shared" si="26"/>
        <v>0</v>
      </c>
      <c r="L68" s="458">
        <f t="shared" si="26"/>
        <v>0</v>
      </c>
      <c r="M68" s="458">
        <f t="shared" si="26"/>
        <v>0</v>
      </c>
      <c r="N68" s="458">
        <f t="shared" si="26"/>
        <v>0</v>
      </c>
      <c r="O68" s="458">
        <f t="shared" si="26"/>
        <v>0</v>
      </c>
      <c r="P68" s="458">
        <f t="shared" si="26"/>
        <v>0</v>
      </c>
      <c r="Q68" s="458">
        <f t="shared" si="26"/>
        <v>0</v>
      </c>
      <c r="R68" s="469">
        <f t="shared" si="22"/>
        <v>11893115.77</v>
      </c>
      <c r="S68" s="469">
        <f t="shared" si="23"/>
        <v>10109148.240000002</v>
      </c>
    </row>
    <row r="69" spans="1:19" x14ac:dyDescent="0.25">
      <c r="A69" s="406"/>
      <c r="B69" s="427" t="s">
        <v>1539</v>
      </c>
      <c r="C69" s="426" t="s">
        <v>1559</v>
      </c>
      <c r="D69" s="458"/>
      <c r="E69" s="458"/>
      <c r="F69" s="458"/>
      <c r="G69" s="459"/>
      <c r="H69" s="459">
        <f>'2 lentele'!K218</f>
        <v>550568</v>
      </c>
      <c r="I69" s="459">
        <f>'2 lentele'!P218</f>
        <v>467982.8</v>
      </c>
      <c r="J69" s="459"/>
      <c r="K69" s="459"/>
      <c r="L69" s="459"/>
      <c r="M69" s="459"/>
      <c r="N69" s="459"/>
      <c r="O69" s="459"/>
      <c r="P69" s="459"/>
      <c r="Q69" s="459"/>
      <c r="R69" s="469">
        <f t="shared" si="22"/>
        <v>550568</v>
      </c>
      <c r="S69" s="469">
        <f t="shared" si="23"/>
        <v>467982.8</v>
      </c>
    </row>
    <row r="70" spans="1:19" ht="24" x14ac:dyDescent="0.25">
      <c r="A70" s="406"/>
      <c r="B70" s="424" t="s">
        <v>1436</v>
      </c>
      <c r="C70" s="425" t="s">
        <v>1437</v>
      </c>
      <c r="D70" s="458"/>
      <c r="E70" s="458"/>
      <c r="F70" s="458"/>
      <c r="G70" s="459"/>
      <c r="H70" s="459">
        <f>'2 lentele'!K220+'2 lentele'!K221+'2 lentele'!K222+'2 lentele'!K223+'2 lentele'!K224+'2 lentele'!K225+'2 lentele'!K226</f>
        <v>11342547.77</v>
      </c>
      <c r="I70" s="459">
        <f>'2 lentele'!P220+'2 lentele'!P221+'2 lentele'!P222+'2 lentele'!P223+'2 lentele'!P224+'2 lentele'!P225+'2 lentele'!P226</f>
        <v>9641165.4400000013</v>
      </c>
      <c r="J70" s="459"/>
      <c r="K70" s="459"/>
      <c r="L70" s="459"/>
      <c r="M70" s="459"/>
      <c r="N70" s="459"/>
      <c r="O70" s="459"/>
      <c r="P70" s="459"/>
      <c r="Q70" s="459"/>
      <c r="R70" s="469">
        <f t="shared" si="22"/>
        <v>11342547.77</v>
      </c>
      <c r="S70" s="469">
        <f t="shared" si="23"/>
        <v>9641165.4400000013</v>
      </c>
    </row>
    <row r="71" spans="1:19" ht="24" x14ac:dyDescent="0.25">
      <c r="A71" s="406"/>
      <c r="B71" s="424" t="s">
        <v>1466</v>
      </c>
      <c r="C71" s="425" t="s">
        <v>1467</v>
      </c>
      <c r="D71" s="458">
        <f t="shared" ref="D71:Q71" si="27">D72+D79</f>
        <v>0</v>
      </c>
      <c r="E71" s="458">
        <f t="shared" si="27"/>
        <v>0</v>
      </c>
      <c r="F71" s="458">
        <f t="shared" si="27"/>
        <v>0</v>
      </c>
      <c r="G71" s="458">
        <f t="shared" si="27"/>
        <v>0</v>
      </c>
      <c r="H71" s="458">
        <f t="shared" si="27"/>
        <v>0</v>
      </c>
      <c r="I71" s="458">
        <f t="shared" si="27"/>
        <v>0</v>
      </c>
      <c r="J71" s="458">
        <f t="shared" si="27"/>
        <v>0</v>
      </c>
      <c r="K71" s="458">
        <f t="shared" si="27"/>
        <v>0</v>
      </c>
      <c r="L71" s="458">
        <f t="shared" si="27"/>
        <v>5340216.34</v>
      </c>
      <c r="M71" s="458">
        <f t="shared" si="27"/>
        <v>4433563.7299999995</v>
      </c>
      <c r="N71" s="458">
        <f t="shared" si="27"/>
        <v>2528800.9800000004</v>
      </c>
      <c r="O71" s="458">
        <f t="shared" si="27"/>
        <v>1983054.29</v>
      </c>
      <c r="P71" s="458">
        <f t="shared" si="27"/>
        <v>0</v>
      </c>
      <c r="Q71" s="458">
        <f t="shared" si="27"/>
        <v>0</v>
      </c>
      <c r="R71" s="469">
        <f t="shared" si="22"/>
        <v>7869017.3200000003</v>
      </c>
      <c r="S71" s="469">
        <f t="shared" si="23"/>
        <v>6416618.0199999996</v>
      </c>
    </row>
    <row r="72" spans="1:19" ht="24" x14ac:dyDescent="0.25">
      <c r="A72" s="406"/>
      <c r="B72" s="424" t="s">
        <v>1468</v>
      </c>
      <c r="C72" s="425" t="s">
        <v>1476</v>
      </c>
      <c r="D72" s="458">
        <f t="shared" ref="D72:Q72" si="28">D73+D74+D75+D76+D77+D78</f>
        <v>0</v>
      </c>
      <c r="E72" s="458">
        <f t="shared" si="28"/>
        <v>0</v>
      </c>
      <c r="F72" s="458">
        <f t="shared" si="28"/>
        <v>0</v>
      </c>
      <c r="G72" s="458">
        <f t="shared" si="28"/>
        <v>0</v>
      </c>
      <c r="H72" s="458">
        <f t="shared" si="28"/>
        <v>0</v>
      </c>
      <c r="I72" s="458">
        <f t="shared" si="28"/>
        <v>0</v>
      </c>
      <c r="J72" s="458">
        <f t="shared" si="28"/>
        <v>0</v>
      </c>
      <c r="K72" s="458">
        <f t="shared" si="28"/>
        <v>0</v>
      </c>
      <c r="L72" s="458">
        <f t="shared" si="28"/>
        <v>1641431.9900000002</v>
      </c>
      <c r="M72" s="458">
        <f t="shared" si="28"/>
        <v>1395217.14</v>
      </c>
      <c r="N72" s="458">
        <f t="shared" si="28"/>
        <v>0</v>
      </c>
      <c r="O72" s="458">
        <f t="shared" si="28"/>
        <v>0</v>
      </c>
      <c r="P72" s="458">
        <f t="shared" si="28"/>
        <v>0</v>
      </c>
      <c r="Q72" s="458">
        <f t="shared" si="28"/>
        <v>0</v>
      </c>
      <c r="R72" s="469">
        <f t="shared" si="22"/>
        <v>1641431.9900000002</v>
      </c>
      <c r="S72" s="469">
        <f t="shared" si="23"/>
        <v>1395217.14</v>
      </c>
    </row>
    <row r="73" spans="1:19" ht="24" x14ac:dyDescent="0.25">
      <c r="A73" s="406"/>
      <c r="B73" s="427" t="s">
        <v>1540</v>
      </c>
      <c r="C73" s="426" t="s">
        <v>1560</v>
      </c>
      <c r="D73" s="458"/>
      <c r="E73" s="458"/>
      <c r="F73" s="458"/>
      <c r="G73" s="459"/>
      <c r="H73" s="459"/>
      <c r="I73" s="459"/>
      <c r="J73" s="459"/>
      <c r="K73" s="459"/>
      <c r="L73" s="459"/>
      <c r="M73" s="459"/>
      <c r="N73" s="459"/>
      <c r="O73" s="459"/>
      <c r="P73" s="459"/>
      <c r="Q73" s="459"/>
      <c r="R73" s="469">
        <f t="shared" si="22"/>
        <v>0</v>
      </c>
      <c r="S73" s="469">
        <f t="shared" si="23"/>
        <v>0</v>
      </c>
    </row>
    <row r="74" spans="1:19" ht="24" x14ac:dyDescent="0.25">
      <c r="A74" s="406"/>
      <c r="B74" s="427" t="s">
        <v>1541</v>
      </c>
      <c r="C74" s="426" t="s">
        <v>1561</v>
      </c>
      <c r="D74" s="458"/>
      <c r="E74" s="458"/>
      <c r="F74" s="458"/>
      <c r="G74" s="459"/>
      <c r="H74" s="459"/>
      <c r="I74" s="459"/>
      <c r="J74" s="459"/>
      <c r="K74" s="459"/>
      <c r="L74" s="459"/>
      <c r="M74" s="459"/>
      <c r="N74" s="459"/>
      <c r="O74" s="459"/>
      <c r="P74" s="459"/>
      <c r="Q74" s="459"/>
      <c r="R74" s="469">
        <f t="shared" si="22"/>
        <v>0</v>
      </c>
      <c r="S74" s="469">
        <f t="shared" si="23"/>
        <v>0</v>
      </c>
    </row>
    <row r="75" spans="1:19" ht="24" x14ac:dyDescent="0.25">
      <c r="A75" s="406"/>
      <c r="B75" s="427" t="s">
        <v>1542</v>
      </c>
      <c r="C75" s="426" t="s">
        <v>1562</v>
      </c>
      <c r="D75" s="458"/>
      <c r="E75" s="458"/>
      <c r="F75" s="458"/>
      <c r="G75" s="459"/>
      <c r="H75" s="459"/>
      <c r="I75" s="459"/>
      <c r="J75" s="459"/>
      <c r="K75" s="459"/>
      <c r="L75" s="459">
        <f>'2 lentele'!K232+'2 lentele'!K233+'2 lentele'!K234+'2 lentele'!K235+'2 lentele'!K236+'2 lentele'!K237+'2 lentele'!K238+'2 lentele'!K239</f>
        <v>1641431.9900000002</v>
      </c>
      <c r="M75" s="459">
        <f>'2 lentele'!P232+'2 lentele'!P233+'2 lentele'!P234+'2 lentele'!P235+'2 lentele'!P236+'2 lentele'!P237+'2 lentele'!P238+'2 lentele'!P239</f>
        <v>1395217.14</v>
      </c>
      <c r="N75" s="459"/>
      <c r="O75" s="459"/>
      <c r="P75" s="459"/>
      <c r="Q75" s="459"/>
      <c r="R75" s="469">
        <f t="shared" si="22"/>
        <v>1641431.9900000002</v>
      </c>
      <c r="S75" s="469">
        <f t="shared" si="23"/>
        <v>1395217.14</v>
      </c>
    </row>
    <row r="76" spans="1:19" ht="36" x14ac:dyDescent="0.25">
      <c r="A76" s="406"/>
      <c r="B76" s="427" t="s">
        <v>1543</v>
      </c>
      <c r="C76" s="426" t="s">
        <v>1563</v>
      </c>
      <c r="D76" s="458"/>
      <c r="E76" s="458"/>
      <c r="F76" s="458"/>
      <c r="G76" s="459"/>
      <c r="H76" s="459"/>
      <c r="I76" s="459"/>
      <c r="J76" s="459"/>
      <c r="K76" s="459"/>
      <c r="L76" s="459"/>
      <c r="M76" s="459"/>
      <c r="N76" s="459"/>
      <c r="O76" s="459"/>
      <c r="P76" s="459"/>
      <c r="Q76" s="459"/>
      <c r="R76" s="469">
        <f t="shared" si="22"/>
        <v>0</v>
      </c>
      <c r="S76" s="469">
        <f t="shared" si="23"/>
        <v>0</v>
      </c>
    </row>
    <row r="77" spans="1:19" ht="24" x14ac:dyDescent="0.25">
      <c r="A77" s="406"/>
      <c r="B77" s="427" t="s">
        <v>1544</v>
      </c>
      <c r="C77" s="426" t="s">
        <v>1564</v>
      </c>
      <c r="D77" s="458"/>
      <c r="E77" s="458"/>
      <c r="F77" s="458"/>
      <c r="G77" s="459"/>
      <c r="H77" s="459"/>
      <c r="I77" s="459"/>
      <c r="J77" s="459"/>
      <c r="K77" s="459"/>
      <c r="L77" s="459"/>
      <c r="M77" s="459"/>
      <c r="N77" s="459"/>
      <c r="O77" s="459"/>
      <c r="P77" s="459"/>
      <c r="Q77" s="459"/>
      <c r="R77" s="469">
        <f t="shared" si="22"/>
        <v>0</v>
      </c>
      <c r="S77" s="469">
        <f t="shared" si="23"/>
        <v>0</v>
      </c>
    </row>
    <row r="78" spans="1:19" ht="24" x14ac:dyDescent="0.25">
      <c r="A78" s="406"/>
      <c r="B78" s="427" t="s">
        <v>1545</v>
      </c>
      <c r="C78" s="426" t="s">
        <v>1565</v>
      </c>
      <c r="D78" s="458"/>
      <c r="E78" s="458"/>
      <c r="F78" s="458"/>
      <c r="G78" s="459"/>
      <c r="H78" s="459"/>
      <c r="I78" s="459"/>
      <c r="J78" s="459"/>
      <c r="K78" s="459"/>
      <c r="L78" s="459"/>
      <c r="M78" s="459"/>
      <c r="N78" s="459"/>
      <c r="O78" s="459"/>
      <c r="P78" s="459"/>
      <c r="Q78" s="459"/>
      <c r="R78" s="469">
        <f t="shared" si="22"/>
        <v>0</v>
      </c>
      <c r="S78" s="469">
        <f t="shared" si="23"/>
        <v>0</v>
      </c>
    </row>
    <row r="79" spans="1:19" ht="24" x14ac:dyDescent="0.25">
      <c r="A79" s="406"/>
      <c r="B79" s="424" t="s">
        <v>1469</v>
      </c>
      <c r="C79" s="425" t="s">
        <v>1477</v>
      </c>
      <c r="D79" s="458">
        <f t="shared" ref="D79:Q79" si="29">D80+D81+D82</f>
        <v>0</v>
      </c>
      <c r="E79" s="458">
        <f t="shared" si="29"/>
        <v>0</v>
      </c>
      <c r="F79" s="458">
        <f t="shared" si="29"/>
        <v>0</v>
      </c>
      <c r="G79" s="458">
        <f t="shared" si="29"/>
        <v>0</v>
      </c>
      <c r="H79" s="458">
        <f t="shared" si="29"/>
        <v>0</v>
      </c>
      <c r="I79" s="458">
        <f t="shared" si="29"/>
        <v>0</v>
      </c>
      <c r="J79" s="458">
        <f t="shared" si="29"/>
        <v>0</v>
      </c>
      <c r="K79" s="458">
        <f t="shared" si="29"/>
        <v>0</v>
      </c>
      <c r="L79" s="458">
        <f t="shared" si="29"/>
        <v>3698784.35</v>
      </c>
      <c r="M79" s="458">
        <f t="shared" si="29"/>
        <v>3038346.59</v>
      </c>
      <c r="N79" s="458">
        <f t="shared" si="29"/>
        <v>2528800.9800000004</v>
      </c>
      <c r="O79" s="458">
        <f t="shared" si="29"/>
        <v>1983054.29</v>
      </c>
      <c r="P79" s="458">
        <f t="shared" si="29"/>
        <v>0</v>
      </c>
      <c r="Q79" s="458">
        <f t="shared" si="29"/>
        <v>0</v>
      </c>
      <c r="R79" s="469">
        <f t="shared" si="22"/>
        <v>6227585.3300000001</v>
      </c>
      <c r="S79" s="469">
        <f t="shared" si="23"/>
        <v>5021400.88</v>
      </c>
    </row>
    <row r="80" spans="1:19" ht="48" x14ac:dyDescent="0.25">
      <c r="A80" s="406"/>
      <c r="B80" s="427" t="s">
        <v>1546</v>
      </c>
      <c r="C80" s="426" t="s">
        <v>1566</v>
      </c>
      <c r="D80" s="458"/>
      <c r="E80" s="458"/>
      <c r="F80" s="458"/>
      <c r="G80" s="459"/>
      <c r="H80" s="459"/>
      <c r="I80" s="459"/>
      <c r="J80" s="459"/>
      <c r="K80" s="459"/>
      <c r="L80" s="459">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M80" s="459">
        <f>'2 lentele'!P245+'2 lentele'!P246+'2 lentele'!P249+'2 lentele'!P250+'2 lentele'!P251+'2 lentele'!P252+'2 lentele'!P253+'2 lentele'!P254+'2 lentele'!P255+'2 lentele'!P256+'2 lentele'!P257+'2 lentele'!P260+'2 lentele'!P261+'2 lentele'!P262+'2 lentele'!P265+'2 lentele'!P266+'2 lentele'!P267+'2 lentele'!P268+'2 lentele'!P269+'2 lentele'!P270+'2 lentele'!P271+'2 lentele'!P272+'2 lentele'!P273+'2 lentele'!P274+'2 lentele'!P275+'2 lentele'!P276+'2 lentele'!P277+'2 lentele'!P278+'2 lentele'!P279+'2 lentele'!P280+'2 lentele'!P281+'2 lentele'!P282+'2 lentele'!P283+'2 lentele'!P284+'2 lentele'!P285+'2 lentele'!P286+'2 lentele'!P287</f>
        <v>2888858.59</v>
      </c>
      <c r="N80" s="459">
        <f>'2 lentele'!K247+'2 lentele'!K248+'2 lentele'!K264+'2 lentele'!K258+'2 lentele'!K259+'2 lentele'!K263</f>
        <v>2528800.9800000004</v>
      </c>
      <c r="O80" s="459">
        <f>+'2 lentele'!P258+'2 lentele'!P259+'2 lentele'!P264+'2 lentele'!P247+'2 lentele'!P248+'2 lentele'!P263</f>
        <v>1983054.29</v>
      </c>
      <c r="P80" s="459"/>
      <c r="Q80" s="459"/>
      <c r="R80" s="469">
        <f t="shared" si="22"/>
        <v>6051717.0600000005</v>
      </c>
      <c r="S80" s="469">
        <f t="shared" si="23"/>
        <v>4871912.88</v>
      </c>
    </row>
    <row r="81" spans="1:19" x14ac:dyDescent="0.25">
      <c r="A81" s="406"/>
      <c r="B81" s="427" t="s">
        <v>1547</v>
      </c>
      <c r="C81" s="426" t="s">
        <v>1567</v>
      </c>
      <c r="D81" s="458"/>
      <c r="E81" s="458"/>
      <c r="F81" s="458"/>
      <c r="G81" s="459"/>
      <c r="H81" s="459"/>
      <c r="I81" s="459"/>
      <c r="J81" s="459"/>
      <c r="K81" s="459"/>
      <c r="L81" s="459"/>
      <c r="M81" s="459"/>
      <c r="N81" s="459"/>
      <c r="O81" s="459"/>
      <c r="P81" s="459"/>
      <c r="Q81" s="459"/>
      <c r="R81" s="469">
        <f t="shared" si="22"/>
        <v>0</v>
      </c>
      <c r="S81" s="469">
        <f t="shared" si="23"/>
        <v>0</v>
      </c>
    </row>
    <row r="82" spans="1:19" ht="24" x14ac:dyDescent="0.25">
      <c r="A82" s="406"/>
      <c r="B82" s="427" t="s">
        <v>1548</v>
      </c>
      <c r="C82" s="426" t="s">
        <v>1568</v>
      </c>
      <c r="D82" s="458"/>
      <c r="E82" s="458"/>
      <c r="F82" s="458"/>
      <c r="G82" s="459"/>
      <c r="H82" s="459"/>
      <c r="I82" s="459"/>
      <c r="J82" s="459"/>
      <c r="K82" s="459"/>
      <c r="L82" s="459">
        <f>'2 lentele'!K290+'2 lentele'!K291+'2 lentele'!K292+'2 lentele'!K293+'2 lentele'!K294+'2 lentele'!K295+'2 lentele'!K296</f>
        <v>175868.27000000002</v>
      </c>
      <c r="M82" s="459">
        <f>'2 lentele'!P290+'2 lentele'!P291+'2 lentele'!P292+'2 lentele'!P293+'2 lentele'!P294+'2 lentele'!P295+'2 lentele'!P296</f>
        <v>149488</v>
      </c>
      <c r="N82" s="459"/>
      <c r="O82" s="459"/>
      <c r="P82" s="459"/>
      <c r="Q82" s="459"/>
      <c r="R82" s="469">
        <f t="shared" si="22"/>
        <v>175868.27000000002</v>
      </c>
      <c r="S82" s="469">
        <f t="shared" si="23"/>
        <v>149488</v>
      </c>
    </row>
    <row r="83" spans="1:19" ht="36" x14ac:dyDescent="0.25">
      <c r="A83" s="406"/>
      <c r="B83" s="424" t="s">
        <v>1470</v>
      </c>
      <c r="C83" s="425" t="s">
        <v>1471</v>
      </c>
      <c r="D83" s="458">
        <f t="shared" ref="D83:Q83" si="30">D84+D89</f>
        <v>0</v>
      </c>
      <c r="E83" s="458">
        <f t="shared" si="30"/>
        <v>0</v>
      </c>
      <c r="F83" s="458">
        <f t="shared" si="30"/>
        <v>0</v>
      </c>
      <c r="G83" s="458">
        <f t="shared" si="30"/>
        <v>0</v>
      </c>
      <c r="H83" s="458">
        <f t="shared" si="30"/>
        <v>5522108.2400000002</v>
      </c>
      <c r="I83" s="458">
        <f t="shared" si="30"/>
        <v>1312211.5</v>
      </c>
      <c r="J83" s="458">
        <f t="shared" si="30"/>
        <v>34938247.669999994</v>
      </c>
      <c r="K83" s="458">
        <f t="shared" si="30"/>
        <v>29179452.280000001</v>
      </c>
      <c r="L83" s="458">
        <f t="shared" si="30"/>
        <v>4405084.9399999995</v>
      </c>
      <c r="M83" s="458">
        <f t="shared" si="30"/>
        <v>3707393.3699999996</v>
      </c>
      <c r="N83" s="458">
        <f t="shared" si="30"/>
        <v>1500000</v>
      </c>
      <c r="O83" s="458">
        <f t="shared" si="30"/>
        <v>1275000</v>
      </c>
      <c r="P83" s="458">
        <f t="shared" si="30"/>
        <v>0</v>
      </c>
      <c r="Q83" s="458">
        <f t="shared" si="30"/>
        <v>0</v>
      </c>
      <c r="R83" s="469">
        <f t="shared" si="22"/>
        <v>46365440.849999994</v>
      </c>
      <c r="S83" s="469">
        <f t="shared" si="23"/>
        <v>35474057.149999999</v>
      </c>
    </row>
    <row r="84" spans="1:19" ht="24" x14ac:dyDescent="0.25">
      <c r="A84" s="406"/>
      <c r="B84" s="424" t="s">
        <v>1472</v>
      </c>
      <c r="C84" s="425" t="s">
        <v>1473</v>
      </c>
      <c r="D84" s="458">
        <f>D85+D86+D87+D88</f>
        <v>0</v>
      </c>
      <c r="E84" s="458">
        <f t="shared" ref="E84:Q84" si="31">E85+E86+E87+E88</f>
        <v>0</v>
      </c>
      <c r="F84" s="458">
        <f t="shared" si="31"/>
        <v>0</v>
      </c>
      <c r="G84" s="458">
        <f t="shared" si="31"/>
        <v>0</v>
      </c>
      <c r="H84" s="458">
        <f t="shared" si="31"/>
        <v>5522108.2400000002</v>
      </c>
      <c r="I84" s="458">
        <f t="shared" si="31"/>
        <v>1312211.5</v>
      </c>
      <c r="J84" s="458">
        <f t="shared" si="31"/>
        <v>34938247.669999994</v>
      </c>
      <c r="K84" s="458">
        <f t="shared" si="31"/>
        <v>29179452.280000001</v>
      </c>
      <c r="L84" s="458">
        <f t="shared" si="31"/>
        <v>4405084.9399999995</v>
      </c>
      <c r="M84" s="458">
        <f t="shared" si="31"/>
        <v>3707393.3699999996</v>
      </c>
      <c r="N84" s="458">
        <f t="shared" si="31"/>
        <v>0</v>
      </c>
      <c r="O84" s="458">
        <f t="shared" si="31"/>
        <v>0</v>
      </c>
      <c r="P84" s="458">
        <f t="shared" si="31"/>
        <v>0</v>
      </c>
      <c r="Q84" s="458">
        <f t="shared" si="31"/>
        <v>0</v>
      </c>
      <c r="R84" s="469">
        <f t="shared" ref="R84:R108" si="32">D84+F84+H84+J84+L84+N84+P84</f>
        <v>44865440.849999994</v>
      </c>
      <c r="S84" s="469">
        <f t="shared" ref="S84:S108" si="33">E84+G84+I84+K84+M84+O84+Q84</f>
        <v>34199057.149999999</v>
      </c>
    </row>
    <row r="85" spans="1:19" ht="24" x14ac:dyDescent="0.25">
      <c r="A85" s="406"/>
      <c r="B85" s="427" t="s">
        <v>1549</v>
      </c>
      <c r="C85" s="426" t="s">
        <v>1569</v>
      </c>
      <c r="D85" s="458"/>
      <c r="E85" s="458"/>
      <c r="F85" s="458"/>
      <c r="G85" s="459"/>
      <c r="H85" s="459">
        <f>'2 lentele'!K300+'2 lentele'!K301+'2 lentele'!K304</f>
        <v>5522108.2400000002</v>
      </c>
      <c r="I85" s="459">
        <f>'2 lentele'!P300+'2 lentele'!P301+'2 lentele'!P304</f>
        <v>1312211.5</v>
      </c>
      <c r="J85" s="459">
        <f>'2 lentele'!K302+'2 lentele'!K303+'2 lentele'!K305</f>
        <v>14720329.309999999</v>
      </c>
      <c r="K85" s="459">
        <f>'2 lentele'!P302+'2 lentele'!P303+'2 lentele'!P305</f>
        <v>12512235.26</v>
      </c>
      <c r="L85" s="459"/>
      <c r="M85" s="459"/>
      <c r="N85" s="459"/>
      <c r="O85" s="459"/>
      <c r="P85" s="459"/>
      <c r="Q85" s="459"/>
      <c r="R85" s="469">
        <f t="shared" si="32"/>
        <v>20242437.549999997</v>
      </c>
      <c r="S85" s="469">
        <f t="shared" si="33"/>
        <v>13824446.76</v>
      </c>
    </row>
    <row r="86" spans="1:19" ht="36" x14ac:dyDescent="0.25">
      <c r="A86" s="406"/>
      <c r="B86" s="427" t="s">
        <v>1550</v>
      </c>
      <c r="C86" s="426" t="s">
        <v>1570</v>
      </c>
      <c r="D86" s="458"/>
      <c r="E86" s="458"/>
      <c r="F86" s="458"/>
      <c r="G86" s="459"/>
      <c r="H86" s="459"/>
      <c r="I86" s="459"/>
      <c r="J86" s="459"/>
      <c r="K86" s="459"/>
      <c r="L86" s="459"/>
      <c r="M86" s="459"/>
      <c r="N86" s="459"/>
      <c r="O86" s="459"/>
      <c r="P86" s="459"/>
      <c r="Q86" s="459"/>
      <c r="R86" s="469">
        <f t="shared" si="32"/>
        <v>0</v>
      </c>
      <c r="S86" s="469">
        <f t="shared" si="33"/>
        <v>0</v>
      </c>
    </row>
    <row r="87" spans="1:19" ht="24" x14ac:dyDescent="0.25">
      <c r="A87" s="406"/>
      <c r="B87" s="427" t="s">
        <v>1551</v>
      </c>
      <c r="C87" s="426" t="s">
        <v>1571</v>
      </c>
      <c r="D87" s="458"/>
      <c r="E87" s="458"/>
      <c r="F87" s="458"/>
      <c r="G87" s="459"/>
      <c r="H87" s="459"/>
      <c r="I87" s="459"/>
      <c r="J87" s="459">
        <f>'2 lentele'!K308+'2 lentele'!K309</f>
        <v>7207533.4199999999</v>
      </c>
      <c r="K87" s="459">
        <f>'2 lentele'!P308+'2 lentele'!P309</f>
        <v>6172966.9699999997</v>
      </c>
      <c r="L87" s="459"/>
      <c r="M87" s="459"/>
      <c r="N87" s="459"/>
      <c r="O87" s="459"/>
      <c r="P87" s="459"/>
      <c r="Q87" s="459"/>
      <c r="R87" s="469">
        <f t="shared" si="32"/>
        <v>7207533.4199999999</v>
      </c>
      <c r="S87" s="469">
        <f t="shared" si="33"/>
        <v>6172966.9699999997</v>
      </c>
    </row>
    <row r="88" spans="1:19" ht="24" x14ac:dyDescent="0.25">
      <c r="A88" s="406"/>
      <c r="B88" s="427" t="s">
        <v>1552</v>
      </c>
      <c r="C88" s="426" t="s">
        <v>1572</v>
      </c>
      <c r="D88" s="458"/>
      <c r="E88" s="458"/>
      <c r="F88" s="458"/>
      <c r="G88" s="459"/>
      <c r="H88" s="459"/>
      <c r="I88" s="459"/>
      <c r="J88" s="459">
        <f>'2 lentele'!K313+'2 lentele'!K314+'2 lentele'!K315</f>
        <v>13010384.939999999</v>
      </c>
      <c r="K88" s="459">
        <f>'2 lentele'!P313+'2 lentele'!P314+'2 lentele'!P315</f>
        <v>10494250.050000001</v>
      </c>
      <c r="L88" s="459">
        <f>'2 lentele'!K311+'2 lentele'!K312+'2 lentele'!K316+'2 lentele'!K317+'2 lentele'!K319</f>
        <v>4405084.9399999995</v>
      </c>
      <c r="M88" s="459">
        <f>'2 lentele'!P311+'2 lentele'!P312+'2 lentele'!P316+'2 lentele'!P317+'2 lentele'!P319</f>
        <v>3707393.3699999996</v>
      </c>
      <c r="N88" s="459"/>
      <c r="O88" s="459"/>
      <c r="P88" s="459"/>
      <c r="Q88" s="459"/>
      <c r="R88" s="469">
        <f t="shared" si="32"/>
        <v>17415469.879999999</v>
      </c>
      <c r="S88" s="469">
        <f t="shared" si="33"/>
        <v>14201643.42</v>
      </c>
    </row>
    <row r="89" spans="1:19" ht="24" x14ac:dyDescent="0.25">
      <c r="A89" s="406"/>
      <c r="B89" s="427" t="s">
        <v>1474</v>
      </c>
      <c r="C89" s="426" t="s">
        <v>345</v>
      </c>
      <c r="D89" s="458">
        <f>D90+D91</f>
        <v>0</v>
      </c>
      <c r="E89" s="458">
        <f t="shared" ref="E89:Q89" si="34">E90+E91</f>
        <v>0</v>
      </c>
      <c r="F89" s="458">
        <f t="shared" si="34"/>
        <v>0</v>
      </c>
      <c r="G89" s="458">
        <f t="shared" si="34"/>
        <v>0</v>
      </c>
      <c r="H89" s="458">
        <f t="shared" si="34"/>
        <v>0</v>
      </c>
      <c r="I89" s="458">
        <f t="shared" si="34"/>
        <v>0</v>
      </c>
      <c r="J89" s="458">
        <f t="shared" si="34"/>
        <v>0</v>
      </c>
      <c r="K89" s="458">
        <f t="shared" si="34"/>
        <v>0</v>
      </c>
      <c r="L89" s="458">
        <f t="shared" si="34"/>
        <v>0</v>
      </c>
      <c r="M89" s="458">
        <f t="shared" si="34"/>
        <v>0</v>
      </c>
      <c r="N89" s="458">
        <f t="shared" si="34"/>
        <v>1500000</v>
      </c>
      <c r="O89" s="458">
        <f t="shared" si="34"/>
        <v>1275000</v>
      </c>
      <c r="P89" s="458">
        <f t="shared" si="34"/>
        <v>0</v>
      </c>
      <c r="Q89" s="458">
        <f t="shared" si="34"/>
        <v>0</v>
      </c>
      <c r="R89" s="469">
        <f t="shared" si="32"/>
        <v>1500000</v>
      </c>
      <c r="S89" s="469">
        <f t="shared" si="33"/>
        <v>1275000</v>
      </c>
    </row>
    <row r="90" spans="1:19" x14ac:dyDescent="0.25">
      <c r="A90" s="406"/>
      <c r="B90" s="427" t="s">
        <v>1573</v>
      </c>
      <c r="C90" s="426" t="s">
        <v>1697</v>
      </c>
      <c r="D90" s="458"/>
      <c r="E90" s="458"/>
      <c r="F90" s="458"/>
      <c r="G90" s="459"/>
      <c r="H90" s="459"/>
      <c r="I90" s="459"/>
      <c r="J90" s="459"/>
      <c r="K90" s="459"/>
      <c r="L90" s="459"/>
      <c r="M90" s="459"/>
      <c r="N90" s="459">
        <f>'2 lentele'!K322</f>
        <v>1500000</v>
      </c>
      <c r="O90" s="459">
        <f>'2 lentele'!P322</f>
        <v>1275000</v>
      </c>
      <c r="P90" s="459"/>
      <c r="Q90" s="459"/>
      <c r="R90" s="469">
        <f t="shared" si="32"/>
        <v>1500000</v>
      </c>
      <c r="S90" s="469">
        <f t="shared" si="33"/>
        <v>1275000</v>
      </c>
    </row>
    <row r="91" spans="1:19" ht="36" x14ac:dyDescent="0.25">
      <c r="A91" s="406"/>
      <c r="B91" s="427" t="s">
        <v>1574</v>
      </c>
      <c r="C91" s="426" t="s">
        <v>1576</v>
      </c>
      <c r="D91" s="458"/>
      <c r="E91" s="458"/>
      <c r="F91" s="458"/>
      <c r="G91" s="459"/>
      <c r="H91" s="459"/>
      <c r="I91" s="459"/>
      <c r="J91" s="459"/>
      <c r="K91" s="459"/>
      <c r="L91" s="459"/>
      <c r="M91" s="459"/>
      <c r="N91" s="459"/>
      <c r="O91" s="459"/>
      <c r="P91" s="459"/>
      <c r="Q91" s="459"/>
      <c r="R91" s="469">
        <f t="shared" si="32"/>
        <v>0</v>
      </c>
      <c r="S91" s="469">
        <f t="shared" si="33"/>
        <v>0</v>
      </c>
    </row>
    <row r="92" spans="1:19" ht="24" x14ac:dyDescent="0.25">
      <c r="A92" s="406"/>
      <c r="B92" s="427" t="s">
        <v>1475</v>
      </c>
      <c r="C92" s="425" t="s">
        <v>1478</v>
      </c>
      <c r="D92" s="458">
        <f t="shared" ref="D92:Q92" si="35">D93+D97</f>
        <v>0</v>
      </c>
      <c r="E92" s="458">
        <f t="shared" si="35"/>
        <v>0</v>
      </c>
      <c r="F92" s="458">
        <f t="shared" si="35"/>
        <v>0</v>
      </c>
      <c r="G92" s="458">
        <f t="shared" si="35"/>
        <v>0</v>
      </c>
      <c r="H92" s="458">
        <f t="shared" si="35"/>
        <v>0</v>
      </c>
      <c r="I92" s="458">
        <f t="shared" si="35"/>
        <v>0</v>
      </c>
      <c r="J92" s="458">
        <f t="shared" si="35"/>
        <v>7147324</v>
      </c>
      <c r="K92" s="458">
        <f t="shared" si="35"/>
        <v>4946653</v>
      </c>
      <c r="L92" s="458">
        <f t="shared" si="35"/>
        <v>1780356.3199999998</v>
      </c>
      <c r="M92" s="458">
        <f t="shared" si="35"/>
        <v>1513302.88</v>
      </c>
      <c r="N92" s="458">
        <f t="shared" si="35"/>
        <v>582897.84</v>
      </c>
      <c r="O92" s="458">
        <f t="shared" si="35"/>
        <v>419001.06</v>
      </c>
      <c r="P92" s="458">
        <f t="shared" si="35"/>
        <v>0</v>
      </c>
      <c r="Q92" s="458">
        <f t="shared" si="35"/>
        <v>0</v>
      </c>
      <c r="R92" s="469">
        <f t="shared" si="32"/>
        <v>9510578.1600000001</v>
      </c>
      <c r="S92" s="469">
        <f t="shared" si="33"/>
        <v>6878956.9399999995</v>
      </c>
    </row>
    <row r="93" spans="1:19" ht="24" x14ac:dyDescent="0.25">
      <c r="A93" s="406"/>
      <c r="B93" s="427" t="s">
        <v>1479</v>
      </c>
      <c r="C93" s="426" t="s">
        <v>1577</v>
      </c>
      <c r="D93" s="458">
        <f>D94+D95+D96</f>
        <v>0</v>
      </c>
      <c r="E93" s="458">
        <f t="shared" ref="E93:Q93" si="36">E94+E95+E96</f>
        <v>0</v>
      </c>
      <c r="F93" s="458">
        <f t="shared" si="36"/>
        <v>0</v>
      </c>
      <c r="G93" s="458">
        <f t="shared" si="36"/>
        <v>0</v>
      </c>
      <c r="H93" s="458">
        <f t="shared" si="36"/>
        <v>0</v>
      </c>
      <c r="I93" s="458">
        <f t="shared" si="36"/>
        <v>0</v>
      </c>
      <c r="J93" s="458">
        <f t="shared" si="36"/>
        <v>7147324</v>
      </c>
      <c r="K93" s="458">
        <f t="shared" si="36"/>
        <v>4946653</v>
      </c>
      <c r="L93" s="458">
        <f t="shared" si="36"/>
        <v>1780356.3199999998</v>
      </c>
      <c r="M93" s="458">
        <f t="shared" si="36"/>
        <v>1513302.88</v>
      </c>
      <c r="N93" s="458">
        <f t="shared" si="36"/>
        <v>582897.84</v>
      </c>
      <c r="O93" s="458">
        <f t="shared" si="36"/>
        <v>419001.06</v>
      </c>
      <c r="P93" s="458">
        <f t="shared" si="36"/>
        <v>0</v>
      </c>
      <c r="Q93" s="458">
        <f t="shared" si="36"/>
        <v>0</v>
      </c>
      <c r="R93" s="469">
        <f t="shared" si="32"/>
        <v>9510578.1600000001</v>
      </c>
      <c r="S93" s="469">
        <f t="shared" si="33"/>
        <v>6878956.9399999995</v>
      </c>
    </row>
    <row r="94" spans="1:19" ht="24" x14ac:dyDescent="0.25">
      <c r="A94" s="406"/>
      <c r="B94" s="427" t="s">
        <v>1579</v>
      </c>
      <c r="C94" s="426" t="s">
        <v>1585</v>
      </c>
      <c r="D94" s="458"/>
      <c r="E94" s="458"/>
      <c r="F94" s="458"/>
      <c r="G94" s="459"/>
      <c r="H94" s="459"/>
      <c r="I94" s="459"/>
      <c r="J94" s="459"/>
      <c r="K94" s="459"/>
      <c r="L94" s="459"/>
      <c r="M94" s="459"/>
      <c r="N94" s="459"/>
      <c r="O94" s="459"/>
      <c r="P94" s="459"/>
      <c r="Q94" s="459"/>
      <c r="R94" s="469">
        <f t="shared" si="32"/>
        <v>0</v>
      </c>
      <c r="S94" s="469">
        <f t="shared" si="33"/>
        <v>0</v>
      </c>
    </row>
    <row r="95" spans="1:19" x14ac:dyDescent="0.25">
      <c r="A95" s="406"/>
      <c r="B95" s="427" t="s">
        <v>403</v>
      </c>
      <c r="C95" s="426" t="s">
        <v>1586</v>
      </c>
      <c r="D95" s="458"/>
      <c r="E95" s="458"/>
      <c r="F95" s="458"/>
      <c r="G95" s="459"/>
      <c r="H95" s="459"/>
      <c r="I95" s="459"/>
      <c r="J95" s="459">
        <f>'2 lentele'!K328+'2 lentele'!K329+'2 lentele'!K330+'2 lentele'!K332+'2 lentele'!K338+'2 lentele'!K339+'2 lentele'!K341+'2 lentele'!K342+'2 lentele'!K343+'2 lentele'!K344+'2 lentele'!K345+'2 lentele'!K346+'2 lentele'!K347+'2 lentele'!K349+'2 lentele'!K350+'2 lentele'!K351+'2 lentele'!K352+'2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
        <v>7147324</v>
      </c>
      <c r="K95" s="459">
        <f>'2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lentele'!P359+'2 lentele'!P358+'2 lentele'!P357+'2 lentele'!P355+'2 lentele'!P352+'2 lentele'!P351+'2 lentele'!P350+'2 lentele'!P349+'2 lentele'!P347+'2 lentele'!P346+'2 lentele'!P345+'2 lentele'!P344+'2 lentele'!P343+'2 lentele'!P342+'2 lentele'!P341+'2 lentele'!P339+'2 lentele'!P338+'2 lentele'!P332+'2 lentele'!P330+'2 lentele'!P329+'2 lentele'!P328</f>
        <v>4946653</v>
      </c>
      <c r="L95" s="459">
        <f>'2 lentele'!K337+'2 lentele'!K354</f>
        <v>1780356.3199999998</v>
      </c>
      <c r="M95" s="459">
        <f>'2 lentele'!P354+'2 lentele'!P337</f>
        <v>1513302.88</v>
      </c>
      <c r="N95" s="459">
        <f>'2 lentele'!K340+'2 lentele'!K348+'2 lentele'!K353+'2 lentele'!K356</f>
        <v>582897.84</v>
      </c>
      <c r="O95" s="459">
        <f>'2 lentele'!P340+'2 lentele'!P348+'2 lentele'!P353+'2 lentele'!P356</f>
        <v>419001.06</v>
      </c>
      <c r="P95" s="459"/>
      <c r="Q95" s="459"/>
      <c r="R95" s="469">
        <f t="shared" si="32"/>
        <v>9510578.1600000001</v>
      </c>
      <c r="S95" s="469">
        <f t="shared" si="33"/>
        <v>6878956.9399999995</v>
      </c>
    </row>
    <row r="96" spans="1:19" x14ac:dyDescent="0.25">
      <c r="A96" s="406"/>
      <c r="B96" s="427" t="s">
        <v>316</v>
      </c>
      <c r="C96" s="426" t="s">
        <v>1587</v>
      </c>
      <c r="D96" s="458"/>
      <c r="E96" s="458"/>
      <c r="F96" s="458"/>
      <c r="G96" s="459"/>
      <c r="H96" s="459"/>
      <c r="I96" s="459"/>
      <c r="J96" s="459"/>
      <c r="K96" s="459"/>
      <c r="L96" s="459"/>
      <c r="M96" s="459"/>
      <c r="N96" s="459"/>
      <c r="O96" s="459"/>
      <c r="P96" s="459"/>
      <c r="Q96" s="459"/>
      <c r="R96" s="469">
        <f t="shared" si="32"/>
        <v>0</v>
      </c>
      <c r="S96" s="469">
        <f t="shared" si="33"/>
        <v>0</v>
      </c>
    </row>
    <row r="97" spans="1:19" ht="48" x14ac:dyDescent="0.25">
      <c r="A97" s="406"/>
      <c r="B97" s="427" t="s">
        <v>1480</v>
      </c>
      <c r="C97" s="426" t="s">
        <v>1578</v>
      </c>
      <c r="D97" s="458">
        <f t="shared" ref="D97:Q97" si="37">D98+D99+D100</f>
        <v>0</v>
      </c>
      <c r="E97" s="458">
        <f t="shared" si="37"/>
        <v>0</v>
      </c>
      <c r="F97" s="458">
        <f t="shared" si="37"/>
        <v>0</v>
      </c>
      <c r="G97" s="458">
        <f t="shared" si="37"/>
        <v>0</v>
      </c>
      <c r="H97" s="458">
        <f t="shared" si="37"/>
        <v>0</v>
      </c>
      <c r="I97" s="458">
        <f t="shared" si="37"/>
        <v>0</v>
      </c>
      <c r="J97" s="458">
        <f t="shared" si="37"/>
        <v>0</v>
      </c>
      <c r="K97" s="458">
        <f t="shared" si="37"/>
        <v>0</v>
      </c>
      <c r="L97" s="458">
        <f t="shared" si="37"/>
        <v>0</v>
      </c>
      <c r="M97" s="458">
        <f t="shared" si="37"/>
        <v>0</v>
      </c>
      <c r="N97" s="458">
        <f t="shared" si="37"/>
        <v>0</v>
      </c>
      <c r="O97" s="458">
        <f t="shared" si="37"/>
        <v>0</v>
      </c>
      <c r="P97" s="458">
        <f t="shared" si="37"/>
        <v>0</v>
      </c>
      <c r="Q97" s="458">
        <f t="shared" si="37"/>
        <v>0</v>
      </c>
      <c r="R97" s="469">
        <f t="shared" si="32"/>
        <v>0</v>
      </c>
      <c r="S97" s="469">
        <f t="shared" si="33"/>
        <v>0</v>
      </c>
    </row>
    <row r="98" spans="1:19" ht="36" x14ac:dyDescent="0.25">
      <c r="A98" s="406"/>
      <c r="B98" s="427" t="s">
        <v>1582</v>
      </c>
      <c r="C98" s="426" t="s">
        <v>1588</v>
      </c>
      <c r="D98" s="458"/>
      <c r="E98" s="458"/>
      <c r="F98" s="458"/>
      <c r="G98" s="459"/>
      <c r="H98" s="459"/>
      <c r="I98" s="459"/>
      <c r="J98" s="459"/>
      <c r="K98" s="459"/>
      <c r="L98" s="459"/>
      <c r="M98" s="459"/>
      <c r="N98" s="459"/>
      <c r="O98" s="459"/>
      <c r="P98" s="459"/>
      <c r="Q98" s="459"/>
      <c r="R98" s="469">
        <f t="shared" si="32"/>
        <v>0</v>
      </c>
      <c r="S98" s="469">
        <f t="shared" si="33"/>
        <v>0</v>
      </c>
    </row>
    <row r="99" spans="1:19" ht="24" x14ac:dyDescent="0.25">
      <c r="A99" s="406"/>
      <c r="B99" s="427" t="s">
        <v>1583</v>
      </c>
      <c r="C99" s="426" t="s">
        <v>1589</v>
      </c>
      <c r="D99" s="458"/>
      <c r="E99" s="458"/>
      <c r="F99" s="458"/>
      <c r="G99" s="459"/>
      <c r="H99" s="459"/>
      <c r="I99" s="459"/>
      <c r="J99" s="459"/>
      <c r="K99" s="459"/>
      <c r="L99" s="459"/>
      <c r="M99" s="459"/>
      <c r="N99" s="459"/>
      <c r="O99" s="459"/>
      <c r="P99" s="459"/>
      <c r="Q99" s="459"/>
      <c r="R99" s="469">
        <f t="shared" si="32"/>
        <v>0</v>
      </c>
      <c r="S99" s="469">
        <f t="shared" si="33"/>
        <v>0</v>
      </c>
    </row>
    <row r="100" spans="1:19" ht="36" x14ac:dyDescent="0.25">
      <c r="A100" s="406"/>
      <c r="B100" s="427" t="s">
        <v>1584</v>
      </c>
      <c r="C100" s="426" t="s">
        <v>1590</v>
      </c>
      <c r="D100" s="458"/>
      <c r="E100" s="458"/>
      <c r="F100" s="458"/>
      <c r="G100" s="459"/>
      <c r="H100" s="459"/>
      <c r="I100" s="459"/>
      <c r="J100" s="459"/>
      <c r="K100" s="459"/>
      <c r="L100" s="459"/>
      <c r="M100" s="459"/>
      <c r="N100" s="459"/>
      <c r="O100" s="459"/>
      <c r="P100" s="459"/>
      <c r="Q100" s="459"/>
      <c r="R100" s="469">
        <f t="shared" si="32"/>
        <v>0</v>
      </c>
      <c r="S100" s="469">
        <f t="shared" si="33"/>
        <v>0</v>
      </c>
    </row>
    <row r="101" spans="1:19" ht="24" x14ac:dyDescent="0.25">
      <c r="A101" s="406"/>
      <c r="B101" s="424" t="s">
        <v>1481</v>
      </c>
      <c r="C101" s="425" t="s">
        <v>1482</v>
      </c>
      <c r="D101" s="458">
        <f t="shared" ref="D101:Q101" si="38">D102+D122</f>
        <v>0</v>
      </c>
      <c r="E101" s="458">
        <f t="shared" si="38"/>
        <v>0</v>
      </c>
      <c r="F101" s="458">
        <f t="shared" si="38"/>
        <v>0</v>
      </c>
      <c r="G101" s="458">
        <f t="shared" si="38"/>
        <v>0</v>
      </c>
      <c r="H101" s="458">
        <f t="shared" si="38"/>
        <v>15173647.530000001</v>
      </c>
      <c r="I101" s="458">
        <f t="shared" si="38"/>
        <v>11399983.68</v>
      </c>
      <c r="J101" s="458">
        <f t="shared" si="38"/>
        <v>64361333.589999996</v>
      </c>
      <c r="K101" s="458">
        <f t="shared" si="38"/>
        <v>41588251.409999996</v>
      </c>
      <c r="L101" s="458">
        <f t="shared" si="38"/>
        <v>5945469.6100000003</v>
      </c>
      <c r="M101" s="458">
        <f t="shared" si="38"/>
        <v>3829773.6799999997</v>
      </c>
      <c r="N101" s="458">
        <f t="shared" si="38"/>
        <v>935317.01</v>
      </c>
      <c r="O101" s="458">
        <f t="shared" si="38"/>
        <v>823318.15</v>
      </c>
      <c r="P101" s="458">
        <f t="shared" si="38"/>
        <v>0</v>
      </c>
      <c r="Q101" s="458">
        <f t="shared" si="38"/>
        <v>0</v>
      </c>
      <c r="R101" s="469">
        <f t="shared" si="32"/>
        <v>86415767.74000001</v>
      </c>
      <c r="S101" s="469">
        <f t="shared" si="33"/>
        <v>57641326.919999994</v>
      </c>
    </row>
    <row r="102" spans="1:19" ht="24" x14ac:dyDescent="0.25">
      <c r="A102" s="406"/>
      <c r="B102" s="424" t="s">
        <v>1483</v>
      </c>
      <c r="C102" s="425" t="s">
        <v>1484</v>
      </c>
      <c r="D102" s="458">
        <f t="shared" ref="D102:Q102" si="39">D103+D108+D112+D117</f>
        <v>0</v>
      </c>
      <c r="E102" s="458">
        <f t="shared" si="39"/>
        <v>0</v>
      </c>
      <c r="F102" s="458">
        <f t="shared" si="39"/>
        <v>0</v>
      </c>
      <c r="G102" s="458">
        <f t="shared" si="39"/>
        <v>0</v>
      </c>
      <c r="H102" s="458">
        <f t="shared" si="39"/>
        <v>15173647.530000001</v>
      </c>
      <c r="I102" s="458">
        <f t="shared" si="39"/>
        <v>11399983.68</v>
      </c>
      <c r="J102" s="458">
        <f t="shared" si="39"/>
        <v>64310914.829999998</v>
      </c>
      <c r="K102" s="458">
        <f t="shared" si="39"/>
        <v>41545395.469999999</v>
      </c>
      <c r="L102" s="458">
        <f t="shared" si="39"/>
        <v>5834508.2000000002</v>
      </c>
      <c r="M102" s="458">
        <f t="shared" si="39"/>
        <v>3735456.4899999998</v>
      </c>
      <c r="N102" s="458">
        <f t="shared" si="39"/>
        <v>935317.01</v>
      </c>
      <c r="O102" s="458">
        <f t="shared" si="39"/>
        <v>823318.15</v>
      </c>
      <c r="P102" s="458">
        <f t="shared" si="39"/>
        <v>0</v>
      </c>
      <c r="Q102" s="458">
        <f t="shared" si="39"/>
        <v>0</v>
      </c>
      <c r="R102" s="469">
        <f t="shared" si="32"/>
        <v>86254387.570000008</v>
      </c>
      <c r="S102" s="469">
        <f t="shared" si="33"/>
        <v>57504153.789999999</v>
      </c>
    </row>
    <row r="103" spans="1:19" ht="36" x14ac:dyDescent="0.25">
      <c r="A103" s="406"/>
      <c r="B103" s="424" t="s">
        <v>1486</v>
      </c>
      <c r="C103" s="425" t="s">
        <v>1489</v>
      </c>
      <c r="D103" s="458">
        <f>D104+D105+D106+D107</f>
        <v>0</v>
      </c>
      <c r="E103" s="458">
        <f t="shared" ref="E103:Q103" si="40">E104+E105+E106+E107</f>
        <v>0</v>
      </c>
      <c r="F103" s="458">
        <f t="shared" si="40"/>
        <v>0</v>
      </c>
      <c r="G103" s="458">
        <f t="shared" si="40"/>
        <v>0</v>
      </c>
      <c r="H103" s="458">
        <f t="shared" si="40"/>
        <v>2062955.63</v>
      </c>
      <c r="I103" s="458">
        <f t="shared" si="40"/>
        <v>1753512.28</v>
      </c>
      <c r="J103" s="458">
        <f t="shared" si="40"/>
        <v>19236904.050000001</v>
      </c>
      <c r="K103" s="458">
        <f t="shared" si="40"/>
        <v>14567837.429999998</v>
      </c>
      <c r="L103" s="458">
        <f t="shared" si="40"/>
        <v>0</v>
      </c>
      <c r="M103" s="458">
        <f t="shared" si="40"/>
        <v>0</v>
      </c>
      <c r="N103" s="458">
        <f t="shared" si="40"/>
        <v>0</v>
      </c>
      <c r="O103" s="458">
        <f t="shared" si="40"/>
        <v>0</v>
      </c>
      <c r="P103" s="458">
        <f t="shared" si="40"/>
        <v>0</v>
      </c>
      <c r="Q103" s="458">
        <f t="shared" si="40"/>
        <v>0</v>
      </c>
      <c r="R103" s="469">
        <f t="shared" si="32"/>
        <v>21299859.68</v>
      </c>
      <c r="S103" s="469">
        <f t="shared" si="33"/>
        <v>16321349.709999997</v>
      </c>
    </row>
    <row r="104" spans="1:19" ht="24" x14ac:dyDescent="0.25">
      <c r="A104" s="406"/>
      <c r="B104" s="427" t="s">
        <v>1592</v>
      </c>
      <c r="C104" s="426" t="s">
        <v>1596</v>
      </c>
      <c r="D104" s="458"/>
      <c r="E104" s="458"/>
      <c r="F104" s="458"/>
      <c r="G104" s="459"/>
      <c r="H104" s="459"/>
      <c r="I104" s="459"/>
      <c r="J104" s="459">
        <f>'2 lentele'!K398+'2 lentele'!K399+'2 lentele'!K400+'2 lentele'!K401+'2 lentele'!K402+'2 lentele'!K403+'2 lentele'!K404</f>
        <v>19236904.050000001</v>
      </c>
      <c r="K104" s="459">
        <f>'2 lentele'!P398+'2 lentele'!P399+'2 lentele'!P400+'2 lentele'!P401+'2 lentele'!P402+'2 lentele'!P403+'2 lentele'!P404</f>
        <v>14567837.429999998</v>
      </c>
      <c r="L104" s="459"/>
      <c r="M104" s="459"/>
      <c r="N104" s="459"/>
      <c r="O104" s="459"/>
      <c r="P104" s="459"/>
      <c r="Q104" s="459"/>
      <c r="R104" s="469">
        <f t="shared" si="32"/>
        <v>19236904.050000001</v>
      </c>
      <c r="S104" s="469">
        <f t="shared" si="33"/>
        <v>14567837.429999998</v>
      </c>
    </row>
    <row r="105" spans="1:19" ht="36" x14ac:dyDescent="0.25">
      <c r="A105" s="406"/>
      <c r="B105" s="427" t="s">
        <v>1593</v>
      </c>
      <c r="C105" s="426" t="s">
        <v>1597</v>
      </c>
      <c r="D105" s="458"/>
      <c r="E105" s="458"/>
      <c r="F105" s="458"/>
      <c r="G105" s="459"/>
      <c r="H105" s="459"/>
      <c r="I105" s="459"/>
      <c r="J105" s="459"/>
      <c r="K105" s="459"/>
      <c r="L105" s="459"/>
      <c r="M105" s="459"/>
      <c r="N105" s="459"/>
      <c r="O105" s="459"/>
      <c r="P105" s="459"/>
      <c r="Q105" s="459"/>
      <c r="R105" s="469">
        <f t="shared" si="32"/>
        <v>0</v>
      </c>
      <c r="S105" s="469">
        <f t="shared" si="33"/>
        <v>0</v>
      </c>
    </row>
    <row r="106" spans="1:19" x14ac:dyDescent="0.25">
      <c r="A106" s="406"/>
      <c r="B106" s="427" t="s">
        <v>1594</v>
      </c>
      <c r="C106" s="426" t="s">
        <v>1598</v>
      </c>
      <c r="D106" s="458"/>
      <c r="E106" s="458"/>
      <c r="F106" s="458"/>
      <c r="G106" s="459"/>
      <c r="H106" s="459">
        <f>'2 lentele'!K407</f>
        <v>2062955.63</v>
      </c>
      <c r="I106" s="459">
        <f>'2 lentele'!P407</f>
        <v>1753512.28</v>
      </c>
      <c r="J106" s="459"/>
      <c r="K106" s="459"/>
      <c r="L106" s="459"/>
      <c r="M106" s="459"/>
      <c r="N106" s="459"/>
      <c r="O106" s="459"/>
      <c r="P106" s="459"/>
      <c r="Q106" s="459"/>
      <c r="R106" s="469">
        <f t="shared" si="32"/>
        <v>2062955.63</v>
      </c>
      <c r="S106" s="469">
        <f t="shared" si="33"/>
        <v>1753512.28</v>
      </c>
    </row>
    <row r="107" spans="1:19" ht="36" x14ac:dyDescent="0.25">
      <c r="A107" s="406"/>
      <c r="B107" s="427" t="s">
        <v>1595</v>
      </c>
      <c r="C107" s="426" t="s">
        <v>1599</v>
      </c>
      <c r="D107" s="458"/>
      <c r="E107" s="458"/>
      <c r="F107" s="458"/>
      <c r="G107" s="459"/>
      <c r="H107" s="459"/>
      <c r="I107" s="459"/>
      <c r="J107" s="459"/>
      <c r="K107" s="459"/>
      <c r="L107" s="459"/>
      <c r="M107" s="459"/>
      <c r="N107" s="459"/>
      <c r="O107" s="459"/>
      <c r="P107" s="459"/>
      <c r="Q107" s="459"/>
      <c r="R107" s="469">
        <f t="shared" si="32"/>
        <v>0</v>
      </c>
      <c r="S107" s="469">
        <f t="shared" si="33"/>
        <v>0</v>
      </c>
    </row>
    <row r="108" spans="1:19" ht="24" x14ac:dyDescent="0.25">
      <c r="A108" s="406"/>
      <c r="B108" s="424" t="s">
        <v>1485</v>
      </c>
      <c r="C108" s="425" t="s">
        <v>1591</v>
      </c>
      <c r="D108" s="458">
        <f t="shared" ref="D108:Q108" si="41">D109+D110+D111</f>
        <v>0</v>
      </c>
      <c r="E108" s="458">
        <f t="shared" si="41"/>
        <v>0</v>
      </c>
      <c r="F108" s="458">
        <f t="shared" si="41"/>
        <v>0</v>
      </c>
      <c r="G108" s="458">
        <f t="shared" si="41"/>
        <v>0</v>
      </c>
      <c r="H108" s="458">
        <f t="shared" si="41"/>
        <v>12867461.220000001</v>
      </c>
      <c r="I108" s="458">
        <f t="shared" si="41"/>
        <v>9415402.2599999998</v>
      </c>
      <c r="J108" s="458">
        <f t="shared" si="41"/>
        <v>35011035.890000001</v>
      </c>
      <c r="K108" s="458">
        <f t="shared" si="41"/>
        <v>18392309.140000001</v>
      </c>
      <c r="L108" s="458">
        <f t="shared" si="41"/>
        <v>4302508.2</v>
      </c>
      <c r="M108" s="458">
        <f t="shared" si="41"/>
        <v>2605456.4899999998</v>
      </c>
      <c r="N108" s="458">
        <f t="shared" si="41"/>
        <v>0</v>
      </c>
      <c r="O108" s="458">
        <f t="shared" si="41"/>
        <v>0</v>
      </c>
      <c r="P108" s="458">
        <f t="shared" si="41"/>
        <v>0</v>
      </c>
      <c r="Q108" s="458">
        <f t="shared" si="41"/>
        <v>0</v>
      </c>
      <c r="R108" s="469">
        <f t="shared" si="32"/>
        <v>52181005.310000002</v>
      </c>
      <c r="S108" s="469">
        <f t="shared" si="33"/>
        <v>30413167.889999997</v>
      </c>
    </row>
    <row r="109" spans="1:19" ht="24" x14ac:dyDescent="0.25">
      <c r="A109" s="406"/>
      <c r="B109" s="427" t="s">
        <v>1600</v>
      </c>
      <c r="C109" s="426" t="s">
        <v>1603</v>
      </c>
      <c r="D109" s="458"/>
      <c r="E109" s="458"/>
      <c r="F109" s="458"/>
      <c r="G109" s="459"/>
      <c r="H109" s="459">
        <f>'2 lentele'!K411</f>
        <v>4249341.58</v>
      </c>
      <c r="I109" s="459">
        <f>'2 lentele'!P411</f>
        <v>3131158.0999999996</v>
      </c>
      <c r="J109" s="459"/>
      <c r="K109" s="459"/>
      <c r="L109" s="459">
        <f>'2 lentele'!K413</f>
        <v>700000</v>
      </c>
      <c r="M109" s="459">
        <f>'2 lentele'!P413</f>
        <v>303730.34000000003</v>
      </c>
      <c r="N109" s="459"/>
      <c r="O109" s="459"/>
      <c r="P109" s="459"/>
      <c r="Q109" s="459"/>
      <c r="R109" s="469">
        <f t="shared" ref="R109:R130" si="42">D109+F109+H109+J109+L109+N109+P109</f>
        <v>4949341.58</v>
      </c>
      <c r="S109" s="469">
        <f t="shared" ref="S109:S130" si="43">E109+G109+I109+K109+M109+O109+Q109</f>
        <v>3434888.4399999995</v>
      </c>
    </row>
    <row r="110" spans="1:19" ht="36" x14ac:dyDescent="0.25">
      <c r="A110" s="406"/>
      <c r="B110" s="427" t="s">
        <v>1601</v>
      </c>
      <c r="C110" s="426" t="s">
        <v>1604</v>
      </c>
      <c r="D110" s="458"/>
      <c r="E110" s="458"/>
      <c r="F110" s="458"/>
      <c r="G110" s="459"/>
      <c r="H110" s="459">
        <f>'2 lentele'!K415+'2 lentele'!K421</f>
        <v>8618119.6400000006</v>
      </c>
      <c r="I110" s="459">
        <f>'2 lentele'!P421+'2 lentele'!P415</f>
        <v>6284244.1600000001</v>
      </c>
      <c r="J110" s="459">
        <f>'2 lentele'!K418+'2 lentele'!K420+'2 lentele'!K422+'2 lentele'!K423+'2 lentele'!K424</f>
        <v>35011035.890000001</v>
      </c>
      <c r="K110" s="459">
        <f>'2 lentele'!P418+'2 lentele'!P420+'2 lentele'!P422+'2 lentele'!P423+'2 lentele'!P424</f>
        <v>18392309.140000001</v>
      </c>
      <c r="L110" s="459">
        <f>'2 lentele'!K419</f>
        <v>3602508.2</v>
      </c>
      <c r="M110" s="459">
        <f>'2 lentele'!P419</f>
        <v>2301726.15</v>
      </c>
      <c r="N110" s="459"/>
      <c r="O110" s="459"/>
      <c r="P110" s="459"/>
      <c r="Q110" s="459"/>
      <c r="R110" s="469">
        <f t="shared" si="42"/>
        <v>47231663.730000004</v>
      </c>
      <c r="S110" s="469">
        <f t="shared" si="43"/>
        <v>26978279.449999999</v>
      </c>
    </row>
    <row r="111" spans="1:19" ht="24" x14ac:dyDescent="0.25">
      <c r="A111" s="406"/>
      <c r="B111" s="427" t="s">
        <v>1602</v>
      </c>
      <c r="C111" s="426" t="s">
        <v>1605</v>
      </c>
      <c r="D111" s="458"/>
      <c r="E111" s="458"/>
      <c r="F111" s="458"/>
      <c r="G111" s="459"/>
      <c r="H111" s="459"/>
      <c r="I111" s="459"/>
      <c r="J111" s="459"/>
      <c r="K111" s="459"/>
      <c r="L111" s="459"/>
      <c r="M111" s="459"/>
      <c r="N111" s="459"/>
      <c r="O111" s="459"/>
      <c r="P111" s="459"/>
      <c r="Q111" s="459"/>
      <c r="R111" s="469">
        <f t="shared" si="42"/>
        <v>0</v>
      </c>
      <c r="S111" s="469">
        <f t="shared" si="43"/>
        <v>0</v>
      </c>
    </row>
    <row r="112" spans="1:19" ht="24" x14ac:dyDescent="0.25">
      <c r="A112" s="406"/>
      <c r="B112" s="424" t="s">
        <v>1487</v>
      </c>
      <c r="C112" s="425" t="s">
        <v>1490</v>
      </c>
      <c r="D112" s="458">
        <f>D113+D114+D115+D116</f>
        <v>0</v>
      </c>
      <c r="E112" s="458">
        <f t="shared" ref="E112:Q112" si="44">E113+E114+E115+E116</f>
        <v>0</v>
      </c>
      <c r="F112" s="458">
        <f t="shared" si="44"/>
        <v>0</v>
      </c>
      <c r="G112" s="458">
        <f t="shared" si="44"/>
        <v>0</v>
      </c>
      <c r="H112" s="458">
        <f t="shared" si="44"/>
        <v>0</v>
      </c>
      <c r="I112" s="458">
        <f t="shared" si="44"/>
        <v>0</v>
      </c>
      <c r="J112" s="458">
        <f t="shared" si="44"/>
        <v>8274858</v>
      </c>
      <c r="K112" s="458">
        <f t="shared" si="44"/>
        <v>7033629</v>
      </c>
      <c r="L112" s="458">
        <f t="shared" si="44"/>
        <v>1532000</v>
      </c>
      <c r="M112" s="458">
        <f t="shared" si="44"/>
        <v>1130000</v>
      </c>
      <c r="N112" s="458">
        <f t="shared" si="44"/>
        <v>0</v>
      </c>
      <c r="O112" s="458">
        <f t="shared" si="44"/>
        <v>0</v>
      </c>
      <c r="P112" s="458">
        <f t="shared" si="44"/>
        <v>0</v>
      </c>
      <c r="Q112" s="458">
        <f t="shared" si="44"/>
        <v>0</v>
      </c>
      <c r="R112" s="469">
        <f t="shared" si="42"/>
        <v>9806858</v>
      </c>
      <c r="S112" s="469">
        <f t="shared" si="43"/>
        <v>8163629</v>
      </c>
    </row>
    <row r="113" spans="1:19" ht="48" x14ac:dyDescent="0.25">
      <c r="A113" s="406"/>
      <c r="B113" s="427" t="s">
        <v>1606</v>
      </c>
      <c r="C113" s="426" t="s">
        <v>1610</v>
      </c>
      <c r="D113" s="458"/>
      <c r="E113" s="458"/>
      <c r="F113" s="458"/>
      <c r="G113" s="459"/>
      <c r="H113" s="459"/>
      <c r="I113" s="459"/>
      <c r="J113" s="459"/>
      <c r="K113" s="459"/>
      <c r="L113" s="459">
        <f>'2 lentele'!K433+'2 lentele'!K434+'2 lentele'!K435</f>
        <v>1532000</v>
      </c>
      <c r="M113" s="459">
        <f>'2 lentele'!P433+'2 lentele'!P434+'2 lentele'!P435</f>
        <v>1130000</v>
      </c>
      <c r="N113" s="459"/>
      <c r="O113" s="459"/>
      <c r="P113" s="459"/>
      <c r="Q113" s="459"/>
      <c r="R113" s="469">
        <f t="shared" si="42"/>
        <v>1532000</v>
      </c>
      <c r="S113" s="469">
        <f t="shared" si="43"/>
        <v>1130000</v>
      </c>
    </row>
    <row r="114" spans="1:19" ht="36" x14ac:dyDescent="0.25">
      <c r="A114" s="406"/>
      <c r="B114" s="427" t="s">
        <v>1607</v>
      </c>
      <c r="C114" s="426" t="s">
        <v>1611</v>
      </c>
      <c r="D114" s="458"/>
      <c r="E114" s="458"/>
      <c r="F114" s="458"/>
      <c r="G114" s="459"/>
      <c r="H114" s="459"/>
      <c r="I114" s="459"/>
      <c r="J114" s="459">
        <f>'2 lentele'!K437</f>
        <v>8274858</v>
      </c>
      <c r="K114" s="459">
        <f>'2 lentele'!P437</f>
        <v>7033629</v>
      </c>
      <c r="L114" s="459"/>
      <c r="M114" s="459"/>
      <c r="N114" s="459"/>
      <c r="O114" s="459"/>
      <c r="P114" s="459"/>
      <c r="Q114" s="459"/>
      <c r="R114" s="469">
        <f t="shared" si="42"/>
        <v>8274858</v>
      </c>
      <c r="S114" s="469">
        <f t="shared" si="43"/>
        <v>7033629</v>
      </c>
    </row>
    <row r="115" spans="1:19" ht="48" x14ac:dyDescent="0.25">
      <c r="A115" s="406"/>
      <c r="B115" s="427" t="s">
        <v>1608</v>
      </c>
      <c r="C115" s="426" t="s">
        <v>1612</v>
      </c>
      <c r="D115" s="458"/>
      <c r="E115" s="458"/>
      <c r="F115" s="458"/>
      <c r="G115" s="459"/>
      <c r="H115" s="459"/>
      <c r="I115" s="459"/>
      <c r="J115" s="459"/>
      <c r="K115" s="459"/>
      <c r="L115" s="459"/>
      <c r="M115" s="459"/>
      <c r="N115" s="459"/>
      <c r="O115" s="459"/>
      <c r="P115" s="459"/>
      <c r="Q115" s="459"/>
      <c r="R115" s="469">
        <f t="shared" si="42"/>
        <v>0</v>
      </c>
      <c r="S115" s="469">
        <f t="shared" si="43"/>
        <v>0</v>
      </c>
    </row>
    <row r="116" spans="1:19" ht="24" x14ac:dyDescent="0.25">
      <c r="A116" s="406"/>
      <c r="B116" s="427" t="s">
        <v>1609</v>
      </c>
      <c r="C116" s="426" t="s">
        <v>1613</v>
      </c>
      <c r="D116" s="458"/>
      <c r="E116" s="458"/>
      <c r="F116" s="458"/>
      <c r="G116" s="459"/>
      <c r="H116" s="459"/>
      <c r="I116" s="459"/>
      <c r="J116" s="459"/>
      <c r="K116" s="459"/>
      <c r="L116" s="459"/>
      <c r="M116" s="459"/>
      <c r="N116" s="459"/>
      <c r="O116" s="459"/>
      <c r="P116" s="459"/>
      <c r="Q116" s="459"/>
      <c r="R116" s="469">
        <f t="shared" si="42"/>
        <v>0</v>
      </c>
      <c r="S116" s="469">
        <f t="shared" si="43"/>
        <v>0</v>
      </c>
    </row>
    <row r="117" spans="1:19" ht="24" x14ac:dyDescent="0.25">
      <c r="A117" s="406"/>
      <c r="B117" s="424" t="s">
        <v>1488</v>
      </c>
      <c r="C117" s="425" t="s">
        <v>1491</v>
      </c>
      <c r="D117" s="458">
        <f>D118+D119+D120+D121</f>
        <v>0</v>
      </c>
      <c r="E117" s="458">
        <f t="shared" ref="E117:Q117" si="45">E118+E119+E120+E121</f>
        <v>0</v>
      </c>
      <c r="F117" s="458">
        <f t="shared" si="45"/>
        <v>0</v>
      </c>
      <c r="G117" s="458">
        <f t="shared" si="45"/>
        <v>0</v>
      </c>
      <c r="H117" s="458">
        <f t="shared" si="45"/>
        <v>243230.68000000002</v>
      </c>
      <c r="I117" s="458">
        <f t="shared" si="45"/>
        <v>231069.14</v>
      </c>
      <c r="J117" s="458">
        <f t="shared" si="45"/>
        <v>1788116.8900000001</v>
      </c>
      <c r="K117" s="458">
        <f t="shared" si="45"/>
        <v>1551619.9000000001</v>
      </c>
      <c r="L117" s="458">
        <f t="shared" si="45"/>
        <v>0</v>
      </c>
      <c r="M117" s="458">
        <f t="shared" si="45"/>
        <v>0</v>
      </c>
      <c r="N117" s="458">
        <f t="shared" si="45"/>
        <v>935317.01</v>
      </c>
      <c r="O117" s="458">
        <f t="shared" si="45"/>
        <v>823318.15</v>
      </c>
      <c r="P117" s="458">
        <f t="shared" si="45"/>
        <v>0</v>
      </c>
      <c r="Q117" s="458">
        <f t="shared" si="45"/>
        <v>0</v>
      </c>
      <c r="R117" s="469">
        <f t="shared" si="42"/>
        <v>2966664.58</v>
      </c>
      <c r="S117" s="469">
        <f t="shared" si="43"/>
        <v>2606007.19</v>
      </c>
    </row>
    <row r="118" spans="1:19" ht="36" x14ac:dyDescent="0.25">
      <c r="A118" s="406"/>
      <c r="B118" s="427" t="s">
        <v>1614</v>
      </c>
      <c r="C118" s="426" t="s">
        <v>1621</v>
      </c>
      <c r="D118" s="458"/>
      <c r="E118" s="458"/>
      <c r="F118" s="458"/>
      <c r="G118" s="459"/>
      <c r="H118" s="459">
        <f>'2 lentele'!K443</f>
        <v>243230.68000000002</v>
      </c>
      <c r="I118" s="459">
        <f>'2 lentele'!P443</f>
        <v>231069.14</v>
      </c>
      <c r="J118" s="459">
        <f>'2 lentele'!K442+'2 lentele'!K444+'2 lentele'!K445+'2 lentele'!K446</f>
        <v>929990.53</v>
      </c>
      <c r="K118" s="459">
        <f>'2 lentele'!P442+'2 lentele'!P444+'2 lentele'!P445+'2 lentele'!P446</f>
        <v>828443.09000000008</v>
      </c>
      <c r="L118" s="459"/>
      <c r="M118" s="459"/>
      <c r="N118" s="459">
        <f>'2 lentele'!K447+'2 lentele'!K448</f>
        <v>468584.85</v>
      </c>
      <c r="O118" s="459">
        <f>'2 lentele'!P447+'2 lentele'!P448</f>
        <v>426595.82</v>
      </c>
      <c r="P118" s="459"/>
      <c r="Q118" s="459"/>
      <c r="R118" s="469">
        <f t="shared" si="42"/>
        <v>1641806.06</v>
      </c>
      <c r="S118" s="469">
        <f t="shared" si="43"/>
        <v>1486108.05</v>
      </c>
    </row>
    <row r="119" spans="1:19" ht="24" x14ac:dyDescent="0.25">
      <c r="A119" s="406"/>
      <c r="B119" s="427" t="s">
        <v>1615</v>
      </c>
      <c r="C119" s="426" t="s">
        <v>334</v>
      </c>
      <c r="D119" s="458"/>
      <c r="E119" s="458"/>
      <c r="F119" s="458"/>
      <c r="G119" s="459"/>
      <c r="H119" s="459"/>
      <c r="I119" s="459"/>
      <c r="J119" s="459"/>
      <c r="K119" s="459"/>
      <c r="L119" s="459"/>
      <c r="M119" s="459"/>
      <c r="N119" s="459"/>
      <c r="O119" s="459"/>
      <c r="P119" s="459"/>
      <c r="Q119" s="459"/>
      <c r="R119" s="469">
        <f t="shared" si="42"/>
        <v>0</v>
      </c>
      <c r="S119" s="469">
        <f t="shared" si="43"/>
        <v>0</v>
      </c>
    </row>
    <row r="120" spans="1:19" ht="24" x14ac:dyDescent="0.25">
      <c r="A120" s="406"/>
      <c r="B120" s="427" t="s">
        <v>1616</v>
      </c>
      <c r="C120" s="426" t="s">
        <v>335</v>
      </c>
      <c r="D120" s="458"/>
      <c r="E120" s="458"/>
      <c r="F120" s="458"/>
      <c r="G120" s="459"/>
      <c r="H120" s="459"/>
      <c r="I120" s="459"/>
      <c r="J120" s="459"/>
      <c r="K120" s="459"/>
      <c r="L120" s="459"/>
      <c r="M120" s="459"/>
      <c r="N120" s="459"/>
      <c r="O120" s="459"/>
      <c r="P120" s="459"/>
      <c r="Q120" s="459"/>
      <c r="R120" s="469">
        <f t="shared" si="42"/>
        <v>0</v>
      </c>
      <c r="S120" s="469">
        <f t="shared" si="43"/>
        <v>0</v>
      </c>
    </row>
    <row r="121" spans="1:19" ht="24" x14ac:dyDescent="0.25">
      <c r="A121" s="406"/>
      <c r="B121" s="427" t="s">
        <v>1185</v>
      </c>
      <c r="C121" s="426" t="s">
        <v>1186</v>
      </c>
      <c r="D121" s="458"/>
      <c r="E121" s="458"/>
      <c r="F121" s="458"/>
      <c r="G121" s="459"/>
      <c r="H121" s="459"/>
      <c r="I121" s="459"/>
      <c r="J121" s="459">
        <f>'2 lentele'!K452+'2 lentele'!K453+'2 lentele'!K455</f>
        <v>858126.36</v>
      </c>
      <c r="K121" s="459">
        <f>'2 lentele'!P452+'2 lentele'!P453+'2 lentele'!P455</f>
        <v>723176.81</v>
      </c>
      <c r="L121" s="459"/>
      <c r="M121" s="459"/>
      <c r="N121" s="459">
        <f>'2 lentele'!K454+'2 lentele'!K457+'2 lentele'!K456</f>
        <v>466732.16000000003</v>
      </c>
      <c r="O121" s="459">
        <f>'2 lentele'!P454+'2 lentele'!P457+'2 lentele'!P456</f>
        <v>396722.33</v>
      </c>
      <c r="P121" s="459"/>
      <c r="Q121" s="459"/>
      <c r="R121" s="469">
        <f t="shared" si="42"/>
        <v>1324858.52</v>
      </c>
      <c r="S121" s="469">
        <f t="shared" si="43"/>
        <v>1119899.1400000001</v>
      </c>
    </row>
    <row r="122" spans="1:19" ht="36" x14ac:dyDescent="0.25">
      <c r="A122" s="406"/>
      <c r="B122" s="429" t="s">
        <v>1492</v>
      </c>
      <c r="C122" s="425" t="s">
        <v>344</v>
      </c>
      <c r="D122" s="458">
        <f t="shared" ref="D122:Q122" si="46">D123+D128</f>
        <v>0</v>
      </c>
      <c r="E122" s="458">
        <f t="shared" si="46"/>
        <v>0</v>
      </c>
      <c r="F122" s="458">
        <f t="shared" si="46"/>
        <v>0</v>
      </c>
      <c r="G122" s="458">
        <f t="shared" si="46"/>
        <v>0</v>
      </c>
      <c r="H122" s="458">
        <f t="shared" si="46"/>
        <v>0</v>
      </c>
      <c r="I122" s="458">
        <f t="shared" si="46"/>
        <v>0</v>
      </c>
      <c r="J122" s="458">
        <f t="shared" si="46"/>
        <v>50418.759999999995</v>
      </c>
      <c r="K122" s="458">
        <f t="shared" si="46"/>
        <v>42855.94</v>
      </c>
      <c r="L122" s="458">
        <f t="shared" si="46"/>
        <v>110961.41</v>
      </c>
      <c r="M122" s="458">
        <f t="shared" si="46"/>
        <v>94317.19</v>
      </c>
      <c r="N122" s="458">
        <f t="shared" si="46"/>
        <v>0</v>
      </c>
      <c r="O122" s="458">
        <f t="shared" si="46"/>
        <v>0</v>
      </c>
      <c r="P122" s="458">
        <f t="shared" si="46"/>
        <v>0</v>
      </c>
      <c r="Q122" s="458">
        <f t="shared" si="46"/>
        <v>0</v>
      </c>
      <c r="R122" s="469">
        <f t="shared" si="42"/>
        <v>161380.16999999998</v>
      </c>
      <c r="S122" s="469">
        <f t="shared" si="43"/>
        <v>137173.13</v>
      </c>
    </row>
    <row r="123" spans="1:19" ht="60" x14ac:dyDescent="0.25">
      <c r="A123" s="406"/>
      <c r="B123" s="424" t="s">
        <v>1493</v>
      </c>
      <c r="C123" s="425" t="s">
        <v>1495</v>
      </c>
      <c r="D123" s="458">
        <f t="shared" ref="D123:Q123" si="47">D124+D125+D126+D127</f>
        <v>0</v>
      </c>
      <c r="E123" s="458">
        <f t="shared" si="47"/>
        <v>0</v>
      </c>
      <c r="F123" s="458">
        <f t="shared" si="47"/>
        <v>0</v>
      </c>
      <c r="G123" s="458">
        <f t="shared" si="47"/>
        <v>0</v>
      </c>
      <c r="H123" s="458">
        <f t="shared" si="47"/>
        <v>0</v>
      </c>
      <c r="I123" s="458">
        <f t="shared" si="47"/>
        <v>0</v>
      </c>
      <c r="J123" s="458">
        <f t="shared" si="47"/>
        <v>50418.759999999995</v>
      </c>
      <c r="K123" s="458">
        <f t="shared" si="47"/>
        <v>42855.94</v>
      </c>
      <c r="L123" s="458">
        <f t="shared" si="47"/>
        <v>110961.41</v>
      </c>
      <c r="M123" s="458">
        <f t="shared" si="47"/>
        <v>94317.19</v>
      </c>
      <c r="N123" s="458">
        <f t="shared" si="47"/>
        <v>0</v>
      </c>
      <c r="O123" s="458">
        <f t="shared" si="47"/>
        <v>0</v>
      </c>
      <c r="P123" s="458">
        <f t="shared" si="47"/>
        <v>0</v>
      </c>
      <c r="Q123" s="458">
        <f t="shared" si="47"/>
        <v>0</v>
      </c>
      <c r="R123" s="469">
        <f t="shared" si="42"/>
        <v>161380.16999999998</v>
      </c>
      <c r="S123" s="469">
        <f t="shared" si="43"/>
        <v>137173.13</v>
      </c>
    </row>
    <row r="124" spans="1:19" ht="36" x14ac:dyDescent="0.25">
      <c r="A124" s="406"/>
      <c r="B124" s="427" t="s">
        <v>1617</v>
      </c>
      <c r="C124" s="426" t="s">
        <v>336</v>
      </c>
      <c r="D124" s="458"/>
      <c r="E124" s="458"/>
      <c r="F124" s="458"/>
      <c r="G124" s="459"/>
      <c r="H124" s="459"/>
      <c r="I124" s="459"/>
      <c r="J124" s="459">
        <f>'2 lentele'!K461+'2 lentele'!K462</f>
        <v>50418.759999999995</v>
      </c>
      <c r="K124" s="459">
        <f>'2 lentele'!P461+'2 lentele'!P462</f>
        <v>42855.94</v>
      </c>
      <c r="L124" s="459">
        <f>'2 lentele'!K463</f>
        <v>110961.41</v>
      </c>
      <c r="M124" s="459">
        <f>'2 lentele'!P463</f>
        <v>94317.19</v>
      </c>
      <c r="N124" s="459"/>
      <c r="O124" s="459"/>
      <c r="P124" s="459"/>
      <c r="Q124" s="459"/>
      <c r="R124" s="469">
        <f t="shared" si="42"/>
        <v>161380.16999999998</v>
      </c>
      <c r="S124" s="469">
        <f t="shared" si="43"/>
        <v>137173.13</v>
      </c>
    </row>
    <row r="125" spans="1:19" ht="36" x14ac:dyDescent="0.25">
      <c r="A125" s="406"/>
      <c r="B125" s="427" t="s">
        <v>1618</v>
      </c>
      <c r="C125" s="426" t="s">
        <v>337</v>
      </c>
      <c r="D125" s="458"/>
      <c r="E125" s="458"/>
      <c r="F125" s="458"/>
      <c r="G125" s="459"/>
      <c r="H125" s="459"/>
      <c r="I125" s="459"/>
      <c r="J125" s="459"/>
      <c r="K125" s="459"/>
      <c r="L125" s="459"/>
      <c r="M125" s="459"/>
      <c r="N125" s="459"/>
      <c r="O125" s="459"/>
      <c r="P125" s="459"/>
      <c r="Q125" s="459"/>
      <c r="R125" s="469">
        <f t="shared" si="42"/>
        <v>0</v>
      </c>
      <c r="S125" s="469">
        <f t="shared" si="43"/>
        <v>0</v>
      </c>
    </row>
    <row r="126" spans="1:19" x14ac:dyDescent="0.25">
      <c r="A126" s="406"/>
      <c r="B126" s="427" t="s">
        <v>1619</v>
      </c>
      <c r="C126" s="426" t="s">
        <v>338</v>
      </c>
      <c r="D126" s="458"/>
      <c r="E126" s="458"/>
      <c r="F126" s="458"/>
      <c r="G126" s="459"/>
      <c r="H126" s="459"/>
      <c r="I126" s="459"/>
      <c r="J126" s="459"/>
      <c r="K126" s="459"/>
      <c r="L126" s="459"/>
      <c r="M126" s="459"/>
      <c r="N126" s="459"/>
      <c r="O126" s="459"/>
      <c r="P126" s="459"/>
      <c r="Q126" s="459"/>
      <c r="R126" s="469">
        <f t="shared" si="42"/>
        <v>0</v>
      </c>
      <c r="S126" s="469">
        <f t="shared" si="43"/>
        <v>0</v>
      </c>
    </row>
    <row r="127" spans="1:19" ht="36" x14ac:dyDescent="0.25">
      <c r="A127" s="406"/>
      <c r="B127" s="427" t="s">
        <v>1620</v>
      </c>
      <c r="C127" s="426" t="s">
        <v>339</v>
      </c>
      <c r="D127" s="458"/>
      <c r="E127" s="458"/>
      <c r="F127" s="458"/>
      <c r="G127" s="459"/>
      <c r="H127" s="459"/>
      <c r="I127" s="459"/>
      <c r="J127" s="459"/>
      <c r="K127" s="459"/>
      <c r="L127" s="459"/>
      <c r="M127" s="459"/>
      <c r="N127" s="459"/>
      <c r="O127" s="459"/>
      <c r="P127" s="459"/>
      <c r="Q127" s="459"/>
      <c r="R127" s="469">
        <f t="shared" si="42"/>
        <v>0</v>
      </c>
      <c r="S127" s="469">
        <f t="shared" si="43"/>
        <v>0</v>
      </c>
    </row>
    <row r="128" spans="1:19" ht="24" x14ac:dyDescent="0.25">
      <c r="A128" s="406"/>
      <c r="B128" s="424" t="s">
        <v>1494</v>
      </c>
      <c r="C128" s="425" t="s">
        <v>1496</v>
      </c>
      <c r="D128" s="458">
        <f t="shared" ref="D128:Q128" si="48">D129+D130</f>
        <v>0</v>
      </c>
      <c r="E128" s="458">
        <f t="shared" si="48"/>
        <v>0</v>
      </c>
      <c r="F128" s="458">
        <f t="shared" si="48"/>
        <v>0</v>
      </c>
      <c r="G128" s="458">
        <f t="shared" si="48"/>
        <v>0</v>
      </c>
      <c r="H128" s="458">
        <f t="shared" si="48"/>
        <v>0</v>
      </c>
      <c r="I128" s="458">
        <f t="shared" si="48"/>
        <v>0</v>
      </c>
      <c r="J128" s="458">
        <f t="shared" si="48"/>
        <v>0</v>
      </c>
      <c r="K128" s="458">
        <f t="shared" si="48"/>
        <v>0</v>
      </c>
      <c r="L128" s="458">
        <f t="shared" si="48"/>
        <v>0</v>
      </c>
      <c r="M128" s="458">
        <f t="shared" si="48"/>
        <v>0</v>
      </c>
      <c r="N128" s="458">
        <f t="shared" si="48"/>
        <v>0</v>
      </c>
      <c r="O128" s="458">
        <f t="shared" si="48"/>
        <v>0</v>
      </c>
      <c r="P128" s="458">
        <f t="shared" si="48"/>
        <v>0</v>
      </c>
      <c r="Q128" s="458">
        <f t="shared" si="48"/>
        <v>0</v>
      </c>
      <c r="R128" s="469">
        <f t="shared" si="42"/>
        <v>0</v>
      </c>
      <c r="S128" s="469">
        <f t="shared" si="43"/>
        <v>0</v>
      </c>
    </row>
    <row r="129" spans="1:19" ht="48" x14ac:dyDescent="0.25">
      <c r="A129" s="406"/>
      <c r="B129" s="427" t="s">
        <v>340</v>
      </c>
      <c r="C129" s="426" t="s">
        <v>342</v>
      </c>
      <c r="D129" s="458"/>
      <c r="E129" s="458"/>
      <c r="F129" s="458"/>
      <c r="G129" s="459"/>
      <c r="H129" s="459"/>
      <c r="I129" s="459"/>
      <c r="J129" s="459"/>
      <c r="K129" s="459"/>
      <c r="L129" s="459"/>
      <c r="M129" s="459"/>
      <c r="N129" s="459"/>
      <c r="O129" s="459"/>
      <c r="P129" s="459"/>
      <c r="Q129" s="459"/>
      <c r="R129" s="469">
        <f t="shared" si="42"/>
        <v>0</v>
      </c>
      <c r="S129" s="469">
        <f t="shared" si="43"/>
        <v>0</v>
      </c>
    </row>
    <row r="130" spans="1:19" x14ac:dyDescent="0.25">
      <c r="A130" s="406"/>
      <c r="B130" s="427" t="s">
        <v>341</v>
      </c>
      <c r="C130" s="426" t="s">
        <v>343</v>
      </c>
      <c r="D130" s="479"/>
      <c r="E130" s="479"/>
      <c r="F130" s="479"/>
      <c r="G130" s="470"/>
      <c r="H130" s="470"/>
      <c r="I130" s="470"/>
      <c r="J130" s="470"/>
      <c r="K130" s="470"/>
      <c r="L130" s="470"/>
      <c r="M130" s="470"/>
      <c r="N130" s="470"/>
      <c r="O130" s="470"/>
      <c r="P130" s="470"/>
      <c r="Q130" s="470"/>
      <c r="R130" s="469">
        <f t="shared" si="42"/>
        <v>0</v>
      </c>
      <c r="S130" s="469">
        <f t="shared" si="43"/>
        <v>0</v>
      </c>
    </row>
    <row r="131" spans="1:19" ht="15.75" x14ac:dyDescent="0.25">
      <c r="B131" s="332"/>
      <c r="C131" s="332"/>
      <c r="D131" s="480" t="s">
        <v>404</v>
      </c>
      <c r="E131" s="480"/>
      <c r="F131" s="480"/>
      <c r="G131" s="337"/>
      <c r="H131" s="471"/>
      <c r="I131" s="471"/>
      <c r="J131" s="471"/>
      <c r="K131" s="471"/>
      <c r="L131" s="471"/>
      <c r="M131" s="471"/>
      <c r="N131" s="471"/>
      <c r="O131" s="471"/>
      <c r="P131" s="471"/>
      <c r="Q131" s="471"/>
      <c r="R131" s="469"/>
      <c r="S131" s="471"/>
    </row>
    <row r="132" spans="1:19" ht="38.25" customHeight="1" x14ac:dyDescent="0.25">
      <c r="B132" s="332"/>
      <c r="C132" s="332"/>
      <c r="D132" s="481">
        <v>2014</v>
      </c>
      <c r="E132" s="481"/>
      <c r="F132" s="481">
        <v>2015</v>
      </c>
      <c r="G132" s="481"/>
      <c r="H132" s="483">
        <v>2016</v>
      </c>
      <c r="I132" s="483"/>
      <c r="J132" s="483">
        <v>2017</v>
      </c>
      <c r="K132" s="483"/>
      <c r="L132" s="483">
        <v>2018</v>
      </c>
      <c r="M132" s="483"/>
      <c r="N132" s="483">
        <v>2019</v>
      </c>
      <c r="O132" s="483"/>
      <c r="P132" s="483">
        <v>2020</v>
      </c>
      <c r="Q132" s="483"/>
      <c r="R132" s="482" t="s">
        <v>400</v>
      </c>
      <c r="S132" s="482"/>
    </row>
    <row r="133" spans="1:19" ht="15.75" x14ac:dyDescent="0.25">
      <c r="B133" s="332"/>
      <c r="C133" s="332"/>
      <c r="D133" s="333" t="s">
        <v>269</v>
      </c>
      <c r="E133" s="333" t="s">
        <v>1362</v>
      </c>
      <c r="F133" s="333" t="s">
        <v>269</v>
      </c>
      <c r="G133" s="333" t="s">
        <v>1362</v>
      </c>
      <c r="H133" s="472" t="s">
        <v>269</v>
      </c>
      <c r="I133" s="472" t="s">
        <v>1362</v>
      </c>
      <c r="J133" s="472" t="s">
        <v>269</v>
      </c>
      <c r="K133" s="472" t="s">
        <v>1362</v>
      </c>
      <c r="L133" s="472" t="s">
        <v>269</v>
      </c>
      <c r="M133" s="472" t="s">
        <v>1362</v>
      </c>
      <c r="N133" s="472" t="s">
        <v>269</v>
      </c>
      <c r="O133" s="472" t="s">
        <v>1362</v>
      </c>
      <c r="P133" s="472" t="s">
        <v>269</v>
      </c>
      <c r="Q133" s="472" t="s">
        <v>1362</v>
      </c>
      <c r="R133" s="472" t="s">
        <v>269</v>
      </c>
      <c r="S133" s="472" t="s">
        <v>1362</v>
      </c>
    </row>
    <row r="134" spans="1:19" ht="15.75" x14ac:dyDescent="0.25">
      <c r="B134" s="332"/>
      <c r="C134" s="332"/>
      <c r="D134" s="338">
        <f t="shared" ref="D134:Q134" si="49">D11+D45+D101</f>
        <v>260658</v>
      </c>
      <c r="E134" s="338">
        <f t="shared" si="49"/>
        <v>0</v>
      </c>
      <c r="F134" s="338">
        <f t="shared" si="49"/>
        <v>0</v>
      </c>
      <c r="G134" s="338">
        <f t="shared" si="49"/>
        <v>0</v>
      </c>
      <c r="H134" s="473">
        <f t="shared" si="49"/>
        <v>54428397.890000001</v>
      </c>
      <c r="I134" s="473">
        <f t="shared" si="49"/>
        <v>38872144.120000005</v>
      </c>
      <c r="J134" s="473">
        <f t="shared" si="49"/>
        <v>148369073.91999999</v>
      </c>
      <c r="K134" s="473">
        <f t="shared" si="49"/>
        <v>100808393.5</v>
      </c>
      <c r="L134" s="473">
        <f t="shared" si="49"/>
        <v>50412246.760000005</v>
      </c>
      <c r="M134" s="473">
        <f t="shared" si="49"/>
        <v>39548567.189999998</v>
      </c>
      <c r="N134" s="473">
        <f t="shared" si="49"/>
        <v>61024250.57</v>
      </c>
      <c r="O134" s="473">
        <f t="shared" si="49"/>
        <v>42496192.759999998</v>
      </c>
      <c r="P134" s="473">
        <f t="shared" si="49"/>
        <v>264384.84000000003</v>
      </c>
      <c r="Q134" s="473">
        <f t="shared" si="49"/>
        <v>219511.38</v>
      </c>
      <c r="R134" s="469">
        <f>D134+F134+H134+J134+L134+N134+P134</f>
        <v>314759011.97999996</v>
      </c>
      <c r="S134" s="469">
        <f>E134+G134+I134+K134+M134+O134+Q134</f>
        <v>221944808.94999999</v>
      </c>
    </row>
    <row r="135" spans="1:19" ht="15.75" x14ac:dyDescent="0.25">
      <c r="B135" s="331"/>
    </row>
    <row r="137" spans="1:19" ht="15.75" x14ac:dyDescent="0.25">
      <c r="B137" s="331"/>
    </row>
    <row r="138" spans="1:19" ht="15.75" x14ac:dyDescent="0.25">
      <c r="B138" s="339"/>
      <c r="C138" s="339"/>
      <c r="D138" s="339"/>
      <c r="E138" s="340"/>
      <c r="F138" s="340"/>
      <c r="G138" s="339"/>
    </row>
    <row r="139" spans="1:19" ht="15.75" x14ac:dyDescent="0.25">
      <c r="B139" s="339"/>
      <c r="C139" s="339"/>
      <c r="D139" s="339"/>
      <c r="E139" s="340"/>
      <c r="F139" s="340"/>
      <c r="G139" s="339"/>
    </row>
    <row r="140" spans="1:19" ht="15.75" x14ac:dyDescent="0.25">
      <c r="B140" s="339"/>
      <c r="C140" s="339"/>
      <c r="D140" s="339"/>
      <c r="E140" s="340"/>
      <c r="F140" s="340"/>
      <c r="G140" s="339"/>
    </row>
    <row r="141" spans="1:19" ht="15.75" x14ac:dyDescent="0.25">
      <c r="B141" s="339"/>
      <c r="C141" s="339"/>
      <c r="D141" s="339"/>
      <c r="E141" s="340"/>
      <c r="F141" s="340"/>
      <c r="G141" s="339"/>
    </row>
    <row r="142" spans="1:19" ht="15.75" x14ac:dyDescent="0.25">
      <c r="B142" s="339"/>
      <c r="C142" s="339"/>
      <c r="D142" s="339"/>
      <c r="E142" s="340"/>
      <c r="F142" s="340"/>
      <c r="G142" s="339"/>
    </row>
    <row r="143" spans="1:19" ht="15.75" x14ac:dyDescent="0.25">
      <c r="B143" s="339"/>
      <c r="C143" s="339"/>
      <c r="D143" s="339"/>
      <c r="E143" s="340"/>
      <c r="F143" s="340"/>
      <c r="G143" s="339"/>
    </row>
    <row r="144" spans="1:19" ht="15.75" x14ac:dyDescent="0.25">
      <c r="B144" s="339"/>
      <c r="C144" s="339"/>
      <c r="D144" s="339"/>
      <c r="E144" s="340"/>
      <c r="F144" s="340"/>
      <c r="G144" s="339"/>
    </row>
    <row r="145" spans="2:7" ht="15.75" x14ac:dyDescent="0.25">
      <c r="B145" s="339"/>
      <c r="C145" s="339"/>
      <c r="D145" s="339"/>
      <c r="E145" s="340"/>
      <c r="F145" s="340"/>
      <c r="G145" s="339"/>
    </row>
    <row r="146" spans="2:7" ht="15.75" x14ac:dyDescent="0.25">
      <c r="B146" s="339"/>
      <c r="C146" s="339"/>
      <c r="D146" s="339"/>
      <c r="E146" s="340"/>
      <c r="F146" s="340"/>
      <c r="G146" s="339"/>
    </row>
    <row r="147" spans="2:7" ht="15.75" x14ac:dyDescent="0.25">
      <c r="B147" s="339"/>
      <c r="C147" s="339"/>
      <c r="D147" s="339"/>
      <c r="E147" s="340"/>
      <c r="F147" s="340"/>
      <c r="G147" s="339"/>
    </row>
    <row r="148" spans="2:7" ht="15.75" x14ac:dyDescent="0.25">
      <c r="B148" s="339"/>
      <c r="C148" s="339"/>
      <c r="D148" s="339"/>
      <c r="E148" s="340"/>
      <c r="F148" s="340"/>
      <c r="G148" s="339"/>
    </row>
    <row r="149" spans="2:7" ht="15.75" x14ac:dyDescent="0.25">
      <c r="B149" s="339"/>
      <c r="C149" s="339"/>
      <c r="D149" s="339"/>
      <c r="E149" s="340"/>
      <c r="F149" s="340"/>
      <c r="G149" s="339"/>
    </row>
    <row r="150" spans="2:7" ht="15.75" x14ac:dyDescent="0.25">
      <c r="B150" s="339"/>
      <c r="C150" s="339"/>
      <c r="D150" s="339"/>
      <c r="E150" s="340"/>
      <c r="F150" s="340"/>
      <c r="G150" s="339"/>
    </row>
    <row r="151" spans="2:7" ht="15.75" x14ac:dyDescent="0.25">
      <c r="B151" s="339"/>
      <c r="C151" s="339"/>
      <c r="D151" s="339"/>
      <c r="E151" s="340"/>
      <c r="F151" s="340"/>
      <c r="G151" s="339"/>
    </row>
    <row r="152" spans="2:7" ht="15.75" x14ac:dyDescent="0.25">
      <c r="B152" s="339"/>
      <c r="C152" s="339"/>
      <c r="D152" s="339"/>
      <c r="E152" s="340"/>
      <c r="F152" s="340"/>
      <c r="G152" s="339"/>
    </row>
    <row r="153" spans="2:7" ht="15.75" x14ac:dyDescent="0.25">
      <c r="B153" s="339"/>
      <c r="C153" s="339"/>
      <c r="D153" s="339"/>
      <c r="E153" s="340"/>
      <c r="F153" s="340"/>
      <c r="G153" s="339"/>
    </row>
    <row r="154" spans="2:7" ht="15.75" x14ac:dyDescent="0.25">
      <c r="B154" s="339"/>
      <c r="C154" s="339"/>
      <c r="D154" s="339"/>
      <c r="E154" s="340"/>
      <c r="F154" s="340"/>
      <c r="G154" s="339"/>
    </row>
    <row r="155" spans="2:7" x14ac:dyDescent="0.25">
      <c r="B155" s="340"/>
      <c r="C155" s="340"/>
      <c r="D155" s="340"/>
      <c r="E155" s="340"/>
      <c r="F155" s="340"/>
      <c r="G155" s="340"/>
    </row>
  </sheetData>
  <autoFilter ref="A10:S134" xr:uid="{00000000-0009-0000-0000-000000000000}"/>
  <mergeCells count="21">
    <mergeCell ref="P2:S2"/>
    <mergeCell ref="P3:S3"/>
    <mergeCell ref="P4:S4"/>
    <mergeCell ref="P9:Q9"/>
    <mergeCell ref="R9:S9"/>
    <mergeCell ref="B6:S6"/>
    <mergeCell ref="N9:O9"/>
    <mergeCell ref="L9:M9"/>
    <mergeCell ref="F9:G9"/>
    <mergeCell ref="D131:F131"/>
    <mergeCell ref="H9:I9"/>
    <mergeCell ref="J9:K9"/>
    <mergeCell ref="D9:E9"/>
    <mergeCell ref="R132:S132"/>
    <mergeCell ref="D132:E132"/>
    <mergeCell ref="J132:K132"/>
    <mergeCell ref="L132:M132"/>
    <mergeCell ref="N132:O132"/>
    <mergeCell ref="P132:Q132"/>
    <mergeCell ref="F132:G132"/>
    <mergeCell ref="H132:I132"/>
  </mergeCells>
  <phoneticPr fontId="35"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2"/>
  <sheetViews>
    <sheetView view="pageLayout" topLeftCell="A468" zoomScale="85" zoomScaleNormal="100" zoomScalePageLayoutView="85" workbookViewId="0">
      <selection activeCell="F470" sqref="F470"/>
    </sheetView>
  </sheetViews>
  <sheetFormatPr defaultRowHeight="16.5" customHeight="1" x14ac:dyDescent="0.25"/>
  <cols>
    <col min="1" max="1" width="9.140625" style="82"/>
    <col min="2" max="2" width="9.140625" style="82" customWidth="1"/>
    <col min="3" max="3" width="36.5703125" style="1" customWidth="1"/>
    <col min="4" max="4" width="12.85546875" style="88" customWidth="1"/>
    <col min="5" max="5" width="8" style="88" customWidth="1"/>
    <col min="6" max="6" width="11.140625" style="88" customWidth="1"/>
    <col min="7" max="7" width="11" style="88" customWidth="1"/>
    <col min="8" max="8" width="6.28515625" style="88" customWidth="1"/>
    <col min="9" max="9" width="6" style="88" customWidth="1"/>
    <col min="10" max="10" width="6.140625" style="88"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1"/>
  </cols>
  <sheetData>
    <row r="1" spans="1:21" ht="16.5" customHeight="1" x14ac:dyDescent="0.25">
      <c r="A1" s="433"/>
      <c r="B1" s="433"/>
      <c r="C1" s="433"/>
      <c r="D1" s="433"/>
      <c r="E1" s="433"/>
      <c r="F1" s="433"/>
      <c r="G1" s="433"/>
      <c r="H1" s="433"/>
      <c r="I1" s="433"/>
      <c r="J1" s="433"/>
      <c r="K1" s="433"/>
      <c r="L1" s="433"/>
      <c r="M1" s="433"/>
      <c r="N1" s="433"/>
      <c r="O1" s="433"/>
      <c r="P1" s="489" t="s">
        <v>388</v>
      </c>
      <c r="Q1" s="489"/>
      <c r="R1" s="489"/>
      <c r="S1" s="489"/>
      <c r="T1" s="434"/>
      <c r="U1" s="434"/>
    </row>
    <row r="2" spans="1:21" ht="16.5" customHeight="1" x14ac:dyDescent="0.25">
      <c r="A2" s="433"/>
      <c r="B2" s="433"/>
      <c r="C2" s="433"/>
      <c r="D2" s="433"/>
      <c r="E2" s="433"/>
      <c r="F2" s="433"/>
      <c r="G2" s="433"/>
      <c r="H2" s="433"/>
      <c r="I2" s="433"/>
      <c r="J2" s="433"/>
      <c r="K2" s="433"/>
      <c r="L2" s="433"/>
      <c r="M2" s="433"/>
      <c r="N2" s="433"/>
      <c r="O2" s="433"/>
      <c r="P2" s="490" t="s">
        <v>389</v>
      </c>
      <c r="Q2" s="490"/>
      <c r="R2" s="490"/>
      <c r="S2" s="490"/>
      <c r="T2" s="434"/>
      <c r="U2" s="434"/>
    </row>
    <row r="3" spans="1:21" ht="16.5" customHeight="1" x14ac:dyDescent="0.25">
      <c r="A3" s="433"/>
      <c r="B3" s="433"/>
      <c r="C3" s="433"/>
      <c r="D3" s="433"/>
      <c r="E3" s="433"/>
      <c r="F3" s="433"/>
      <c r="G3" s="433"/>
      <c r="H3" s="433"/>
      <c r="I3" s="433"/>
      <c r="J3" s="433"/>
      <c r="K3" s="433"/>
      <c r="L3" s="433"/>
      <c r="M3" s="433"/>
      <c r="N3" s="433"/>
      <c r="O3" s="433"/>
      <c r="P3" s="490" t="s">
        <v>390</v>
      </c>
      <c r="Q3" s="490"/>
      <c r="R3" s="490"/>
      <c r="S3" s="490"/>
      <c r="T3" s="434"/>
      <c r="U3" s="434"/>
    </row>
    <row r="4" spans="1:21" ht="16.5" customHeight="1" x14ac:dyDescent="0.25">
      <c r="A4" s="435" t="s">
        <v>405</v>
      </c>
      <c r="B4" s="435"/>
      <c r="C4" s="433"/>
      <c r="D4" s="433"/>
      <c r="E4" s="433"/>
      <c r="F4" s="433"/>
      <c r="G4" s="433"/>
      <c r="H4" s="433"/>
      <c r="I4" s="433"/>
      <c r="J4" s="433"/>
      <c r="K4" s="433"/>
      <c r="L4" s="433"/>
      <c r="M4" s="433"/>
      <c r="N4" s="433"/>
      <c r="O4" s="433"/>
      <c r="P4" s="433"/>
      <c r="Q4" s="433"/>
      <c r="R4" s="433"/>
      <c r="S4" s="433"/>
      <c r="T4" s="433"/>
      <c r="U4" s="433"/>
    </row>
    <row r="5" spans="1:21" ht="39" customHeight="1" x14ac:dyDescent="0.25">
      <c r="A5" s="491" t="s">
        <v>1370</v>
      </c>
      <c r="B5" s="491"/>
      <c r="C5" s="491"/>
      <c r="D5" s="491"/>
      <c r="E5" s="491"/>
      <c r="F5" s="491"/>
      <c r="G5" s="491"/>
      <c r="H5" s="491"/>
      <c r="I5" s="491"/>
      <c r="J5" s="491"/>
      <c r="K5" s="492" t="s">
        <v>677</v>
      </c>
      <c r="L5" s="493"/>
      <c r="M5" s="493"/>
      <c r="N5" s="493"/>
      <c r="O5" s="493"/>
      <c r="P5" s="493"/>
      <c r="Q5" s="494"/>
      <c r="R5" s="492" t="s">
        <v>1371</v>
      </c>
      <c r="S5" s="493"/>
      <c r="T5" s="493"/>
      <c r="U5" s="494"/>
    </row>
    <row r="6" spans="1:21" ht="130.5" customHeight="1" x14ac:dyDescent="0.25">
      <c r="A6" s="430" t="s">
        <v>1361</v>
      </c>
      <c r="B6" s="430" t="s">
        <v>406</v>
      </c>
      <c r="C6" s="430" t="s">
        <v>1372</v>
      </c>
      <c r="D6" s="430" t="s">
        <v>678</v>
      </c>
      <c r="E6" s="430" t="s">
        <v>1373</v>
      </c>
      <c r="F6" s="430" t="s">
        <v>1374</v>
      </c>
      <c r="G6" s="430" t="s">
        <v>1375</v>
      </c>
      <c r="H6" s="430" t="s">
        <v>679</v>
      </c>
      <c r="I6" s="430" t="s">
        <v>680</v>
      </c>
      <c r="J6" s="430" t="s">
        <v>1376</v>
      </c>
      <c r="K6" s="430" t="s">
        <v>1377</v>
      </c>
      <c r="L6" s="430" t="s">
        <v>1378</v>
      </c>
      <c r="M6" s="430" t="s">
        <v>1379</v>
      </c>
      <c r="N6" s="430" t="s">
        <v>1380</v>
      </c>
      <c r="O6" s="430" t="s">
        <v>1381</v>
      </c>
      <c r="P6" s="430" t="s">
        <v>1362</v>
      </c>
      <c r="Q6" s="430" t="s">
        <v>681</v>
      </c>
      <c r="R6" s="430" t="s">
        <v>1382</v>
      </c>
      <c r="S6" s="430" t="s">
        <v>1383</v>
      </c>
      <c r="T6" s="430" t="s">
        <v>1384</v>
      </c>
      <c r="U6" s="430" t="s">
        <v>1385</v>
      </c>
    </row>
    <row r="7" spans="1:21" ht="39" customHeight="1" x14ac:dyDescent="0.25">
      <c r="A7" s="362" t="s">
        <v>1440</v>
      </c>
      <c r="B7" s="363"/>
      <c r="C7" s="362" t="s">
        <v>1455</v>
      </c>
      <c r="D7" s="364"/>
      <c r="E7" s="364"/>
      <c r="F7" s="364"/>
      <c r="G7" s="364"/>
      <c r="H7" s="364"/>
      <c r="I7" s="364"/>
      <c r="J7" s="364"/>
      <c r="K7" s="365">
        <f t="shared" ref="K7:Q7" si="0">K8+K19+K55+K108</f>
        <v>123700030.04999998</v>
      </c>
      <c r="L7" s="365">
        <f t="shared" si="0"/>
        <v>24395045.100000001</v>
      </c>
      <c r="M7" s="365">
        <f t="shared" si="0"/>
        <v>7840181.4299999997</v>
      </c>
      <c r="N7" s="365">
        <f t="shared" si="0"/>
        <v>1994849.13</v>
      </c>
      <c r="O7" s="365">
        <f t="shared" si="0"/>
        <v>65035.01</v>
      </c>
      <c r="P7" s="365">
        <f t="shared" si="0"/>
        <v>89404919.379999995</v>
      </c>
      <c r="Q7" s="365">
        <f t="shared" si="0"/>
        <v>0</v>
      </c>
      <c r="R7" s="363"/>
      <c r="S7" s="363"/>
      <c r="T7" s="363"/>
      <c r="U7" s="363"/>
    </row>
    <row r="8" spans="1:21" ht="39" customHeight="1" x14ac:dyDescent="0.25">
      <c r="A8" s="368" t="s">
        <v>1365</v>
      </c>
      <c r="B8" s="369"/>
      <c r="C8" s="368" t="s">
        <v>1444</v>
      </c>
      <c r="D8" s="369"/>
      <c r="E8" s="369"/>
      <c r="F8" s="369"/>
      <c r="G8" s="369"/>
      <c r="H8" s="370"/>
      <c r="I8" s="369"/>
      <c r="J8" s="369"/>
      <c r="K8" s="371">
        <f t="shared" ref="K8:Q8" si="1">K9+K13</f>
        <v>5000000</v>
      </c>
      <c r="L8" s="371">
        <f t="shared" si="1"/>
        <v>375000</v>
      </c>
      <c r="M8" s="371">
        <f t="shared" si="1"/>
        <v>375000</v>
      </c>
      <c r="N8" s="371">
        <f t="shared" si="1"/>
        <v>0</v>
      </c>
      <c r="O8" s="371">
        <f t="shared" si="1"/>
        <v>0</v>
      </c>
      <c r="P8" s="371">
        <f t="shared" si="1"/>
        <v>4250000</v>
      </c>
      <c r="Q8" s="371">
        <f t="shared" si="1"/>
        <v>0</v>
      </c>
      <c r="R8" s="372"/>
      <c r="S8" s="372"/>
      <c r="T8" s="372"/>
      <c r="U8" s="372"/>
    </row>
    <row r="9" spans="1:21" ht="39" customHeight="1" x14ac:dyDescent="0.25">
      <c r="A9" s="356" t="s">
        <v>1363</v>
      </c>
      <c r="B9" s="378"/>
      <c r="C9" s="379" t="s">
        <v>1445</v>
      </c>
      <c r="D9" s="378"/>
      <c r="E9" s="378"/>
      <c r="F9" s="378"/>
      <c r="G9" s="378"/>
      <c r="H9" s="378"/>
      <c r="I9" s="378"/>
      <c r="J9" s="378"/>
      <c r="K9" s="380">
        <f t="shared" ref="K9:Q9" si="2">K10+K11+K12</f>
        <v>0</v>
      </c>
      <c r="L9" s="380">
        <f t="shared" si="2"/>
        <v>0</v>
      </c>
      <c r="M9" s="380">
        <f t="shared" si="2"/>
        <v>0</v>
      </c>
      <c r="N9" s="380">
        <f t="shared" si="2"/>
        <v>0</v>
      </c>
      <c r="O9" s="380">
        <f t="shared" si="2"/>
        <v>0</v>
      </c>
      <c r="P9" s="380">
        <f t="shared" si="2"/>
        <v>0</v>
      </c>
      <c r="Q9" s="380">
        <f t="shared" si="2"/>
        <v>0</v>
      </c>
      <c r="R9" s="381"/>
      <c r="S9" s="381"/>
      <c r="T9" s="381"/>
      <c r="U9" s="382"/>
    </row>
    <row r="10" spans="1:21" ht="39" customHeight="1" x14ac:dyDescent="0.25">
      <c r="A10" s="391" t="s">
        <v>1497</v>
      </c>
      <c r="B10" s="392"/>
      <c r="C10" s="391" t="s">
        <v>195</v>
      </c>
      <c r="D10" s="392"/>
      <c r="E10" s="392"/>
      <c r="F10" s="392"/>
      <c r="G10" s="392"/>
      <c r="H10" s="392"/>
      <c r="I10" s="392"/>
      <c r="J10" s="392"/>
      <c r="K10" s="393">
        <v>0</v>
      </c>
      <c r="L10" s="393">
        <v>0</v>
      </c>
      <c r="M10" s="393">
        <v>0</v>
      </c>
      <c r="N10" s="393">
        <v>0</v>
      </c>
      <c r="O10" s="393">
        <v>0</v>
      </c>
      <c r="P10" s="393">
        <v>0</v>
      </c>
      <c r="Q10" s="393">
        <v>0</v>
      </c>
      <c r="R10" s="394"/>
      <c r="S10" s="394"/>
      <c r="T10" s="394"/>
      <c r="U10" s="394"/>
    </row>
    <row r="11" spans="1:21" ht="39" customHeight="1" x14ac:dyDescent="0.25">
      <c r="A11" s="391" t="s">
        <v>1366</v>
      </c>
      <c r="B11" s="392"/>
      <c r="C11" s="391" t="s">
        <v>196</v>
      </c>
      <c r="D11" s="392"/>
      <c r="E11" s="392"/>
      <c r="F11" s="392"/>
      <c r="G11" s="392"/>
      <c r="H11" s="392"/>
      <c r="I11" s="392"/>
      <c r="J11" s="392"/>
      <c r="K11" s="393">
        <v>0</v>
      </c>
      <c r="L11" s="393">
        <v>0</v>
      </c>
      <c r="M11" s="393">
        <v>0</v>
      </c>
      <c r="N11" s="393">
        <v>0</v>
      </c>
      <c r="O11" s="393">
        <v>0</v>
      </c>
      <c r="P11" s="393">
        <v>0</v>
      </c>
      <c r="Q11" s="393">
        <v>0</v>
      </c>
      <c r="R11" s="394"/>
      <c r="S11" s="394"/>
      <c r="T11" s="394"/>
      <c r="U11" s="394"/>
    </row>
    <row r="12" spans="1:21" ht="39" customHeight="1" x14ac:dyDescent="0.25">
      <c r="A12" s="391" t="s">
        <v>1367</v>
      </c>
      <c r="B12" s="392"/>
      <c r="C12" s="391" t="s">
        <v>197</v>
      </c>
      <c r="D12" s="392"/>
      <c r="E12" s="392"/>
      <c r="F12" s="392"/>
      <c r="G12" s="392"/>
      <c r="H12" s="392"/>
      <c r="I12" s="392"/>
      <c r="J12" s="392"/>
      <c r="K12" s="393">
        <v>0</v>
      </c>
      <c r="L12" s="393">
        <v>0</v>
      </c>
      <c r="M12" s="393">
        <v>0</v>
      </c>
      <c r="N12" s="393">
        <v>0</v>
      </c>
      <c r="O12" s="393">
        <v>0</v>
      </c>
      <c r="P12" s="393">
        <v>0</v>
      </c>
      <c r="Q12" s="393">
        <v>0</v>
      </c>
      <c r="R12" s="394"/>
      <c r="S12" s="394"/>
      <c r="T12" s="394"/>
      <c r="U12" s="394"/>
    </row>
    <row r="13" spans="1:21" ht="74.25" customHeight="1" x14ac:dyDescent="0.25">
      <c r="A13" s="356" t="s">
        <v>1364</v>
      </c>
      <c r="B13" s="378"/>
      <c r="C13" s="379" t="s">
        <v>1446</v>
      </c>
      <c r="D13" s="378"/>
      <c r="E13" s="378"/>
      <c r="F13" s="378"/>
      <c r="G13" s="378"/>
      <c r="H13" s="378"/>
      <c r="I13" s="378"/>
      <c r="J13" s="378"/>
      <c r="K13" s="380">
        <f t="shared" ref="K13:Q13" si="3">K14+K16+K17+K18</f>
        <v>5000000</v>
      </c>
      <c r="L13" s="380">
        <f t="shared" si="3"/>
        <v>375000</v>
      </c>
      <c r="M13" s="380">
        <f t="shared" si="3"/>
        <v>375000</v>
      </c>
      <c r="N13" s="380">
        <f t="shared" si="3"/>
        <v>0</v>
      </c>
      <c r="O13" s="380">
        <f t="shared" si="3"/>
        <v>0</v>
      </c>
      <c r="P13" s="380">
        <f t="shared" si="3"/>
        <v>4250000</v>
      </c>
      <c r="Q13" s="380">
        <f t="shared" si="3"/>
        <v>0</v>
      </c>
      <c r="R13" s="381"/>
      <c r="S13" s="381"/>
      <c r="T13" s="381"/>
      <c r="U13" s="381"/>
    </row>
    <row r="14" spans="1:21" ht="39" customHeight="1" x14ac:dyDescent="0.25">
      <c r="A14" s="391" t="s">
        <v>1498</v>
      </c>
      <c r="B14" s="392"/>
      <c r="C14" s="391" t="s">
        <v>198</v>
      </c>
      <c r="D14" s="392"/>
      <c r="E14" s="392"/>
      <c r="F14" s="392"/>
      <c r="G14" s="392"/>
      <c r="H14" s="392"/>
      <c r="I14" s="395"/>
      <c r="J14" s="392"/>
      <c r="K14" s="396">
        <f>K15</f>
        <v>5000000</v>
      </c>
      <c r="L14" s="396">
        <f t="shared" ref="L14:Q14" si="4">L15</f>
        <v>375000</v>
      </c>
      <c r="M14" s="396">
        <f t="shared" si="4"/>
        <v>375000</v>
      </c>
      <c r="N14" s="396">
        <f t="shared" si="4"/>
        <v>0</v>
      </c>
      <c r="O14" s="396">
        <f t="shared" si="4"/>
        <v>0</v>
      </c>
      <c r="P14" s="396">
        <f t="shared" si="4"/>
        <v>4250000</v>
      </c>
      <c r="Q14" s="396">
        <f t="shared" si="4"/>
        <v>0</v>
      </c>
      <c r="R14" s="394"/>
      <c r="S14" s="394"/>
      <c r="T14" s="394"/>
      <c r="U14" s="394"/>
    </row>
    <row r="15" spans="1:21" ht="39" customHeight="1" x14ac:dyDescent="0.25">
      <c r="A15" s="49" t="s">
        <v>1389</v>
      </c>
      <c r="B15" s="262" t="s">
        <v>407</v>
      </c>
      <c r="C15" s="23" t="s">
        <v>1060</v>
      </c>
      <c r="D15" s="11" t="s">
        <v>742</v>
      </c>
      <c r="E15" s="11" t="s">
        <v>1417</v>
      </c>
      <c r="F15" s="11" t="s">
        <v>1246</v>
      </c>
      <c r="G15" s="89" t="s">
        <v>1247</v>
      </c>
      <c r="H15" s="11" t="s">
        <v>1418</v>
      </c>
      <c r="I15" s="11" t="s">
        <v>1414</v>
      </c>
      <c r="J15" s="11"/>
      <c r="K15" s="176">
        <f>L15+M15+N15+O15+P15</f>
        <v>5000000</v>
      </c>
      <c r="L15" s="176">
        <v>375000</v>
      </c>
      <c r="M15" s="176">
        <v>375000</v>
      </c>
      <c r="N15" s="176">
        <v>0</v>
      </c>
      <c r="O15" s="176">
        <v>0</v>
      </c>
      <c r="P15" s="176">
        <v>4250000</v>
      </c>
      <c r="Q15" s="176">
        <v>0</v>
      </c>
      <c r="R15" s="177" t="s">
        <v>1197</v>
      </c>
      <c r="S15" s="178" t="s">
        <v>1198</v>
      </c>
      <c r="T15" s="178" t="s">
        <v>1199</v>
      </c>
      <c r="U15" s="179">
        <v>2020</v>
      </c>
    </row>
    <row r="16" spans="1:21" ht="55.5" customHeight="1" x14ac:dyDescent="0.25">
      <c r="A16" s="391" t="s">
        <v>1499</v>
      </c>
      <c r="B16" s="392"/>
      <c r="C16" s="391" t="s">
        <v>199</v>
      </c>
      <c r="D16" s="392"/>
      <c r="E16" s="392"/>
      <c r="F16" s="392"/>
      <c r="G16" s="392"/>
      <c r="H16" s="392"/>
      <c r="I16" s="392"/>
      <c r="J16" s="392"/>
      <c r="K16" s="393">
        <v>0</v>
      </c>
      <c r="L16" s="393">
        <v>0</v>
      </c>
      <c r="M16" s="393">
        <v>0</v>
      </c>
      <c r="N16" s="393">
        <v>0</v>
      </c>
      <c r="O16" s="393">
        <v>0</v>
      </c>
      <c r="P16" s="393">
        <v>0</v>
      </c>
      <c r="Q16" s="393">
        <v>0</v>
      </c>
      <c r="R16" s="394"/>
      <c r="S16" s="394"/>
      <c r="T16" s="394"/>
      <c r="U16" s="394"/>
    </row>
    <row r="17" spans="1:22" ht="39" customHeight="1" x14ac:dyDescent="0.25">
      <c r="A17" s="391" t="s">
        <v>1500</v>
      </c>
      <c r="B17" s="392"/>
      <c r="C17" s="391" t="s">
        <v>200</v>
      </c>
      <c r="D17" s="392"/>
      <c r="E17" s="392"/>
      <c r="F17" s="392"/>
      <c r="G17" s="392"/>
      <c r="H17" s="392"/>
      <c r="I17" s="392"/>
      <c r="J17" s="392"/>
      <c r="K17" s="393">
        <v>0</v>
      </c>
      <c r="L17" s="393">
        <v>0</v>
      </c>
      <c r="M17" s="393">
        <v>0</v>
      </c>
      <c r="N17" s="393">
        <v>0</v>
      </c>
      <c r="O17" s="393">
        <v>0</v>
      </c>
      <c r="P17" s="393">
        <v>0</v>
      </c>
      <c r="Q17" s="393">
        <v>0</v>
      </c>
      <c r="R17" s="394"/>
      <c r="S17" s="394"/>
      <c r="T17" s="394"/>
      <c r="U17" s="394"/>
    </row>
    <row r="18" spans="1:22" ht="39" customHeight="1" x14ac:dyDescent="0.25">
      <c r="A18" s="391" t="s">
        <v>1501</v>
      </c>
      <c r="B18" s="392"/>
      <c r="C18" s="391" t="s">
        <v>201</v>
      </c>
      <c r="D18" s="392"/>
      <c r="E18" s="392"/>
      <c r="F18" s="392"/>
      <c r="G18" s="392"/>
      <c r="H18" s="392"/>
      <c r="I18" s="392"/>
      <c r="J18" s="392"/>
      <c r="K18" s="393">
        <v>0</v>
      </c>
      <c r="L18" s="393">
        <v>0</v>
      </c>
      <c r="M18" s="393">
        <v>0</v>
      </c>
      <c r="N18" s="393">
        <v>0</v>
      </c>
      <c r="O18" s="393">
        <v>0</v>
      </c>
      <c r="P18" s="393">
        <v>0</v>
      </c>
      <c r="Q18" s="393">
        <v>0</v>
      </c>
      <c r="R18" s="394"/>
      <c r="S18" s="394"/>
      <c r="T18" s="394"/>
      <c r="U18" s="394"/>
    </row>
    <row r="19" spans="1:22" ht="59.25" customHeight="1" x14ac:dyDescent="0.25">
      <c r="A19" s="368" t="s">
        <v>1441</v>
      </c>
      <c r="B19" s="373"/>
      <c r="C19" s="368" t="s">
        <v>1387</v>
      </c>
      <c r="D19" s="374"/>
      <c r="E19" s="374"/>
      <c r="F19" s="374"/>
      <c r="G19" s="374"/>
      <c r="H19" s="374"/>
      <c r="I19" s="374"/>
      <c r="J19" s="374"/>
      <c r="K19" s="371">
        <f t="shared" ref="K19:Q19" si="5">K20+K33</f>
        <v>40391425.75999999</v>
      </c>
      <c r="L19" s="371">
        <f t="shared" si="5"/>
        <v>6188661.5800000001</v>
      </c>
      <c r="M19" s="371">
        <f t="shared" si="5"/>
        <v>3709240.0300000003</v>
      </c>
      <c r="N19" s="371">
        <f t="shared" si="5"/>
        <v>1980000</v>
      </c>
      <c r="O19" s="371">
        <f t="shared" si="5"/>
        <v>0</v>
      </c>
      <c r="P19" s="371">
        <f t="shared" si="5"/>
        <v>28513524.149999999</v>
      </c>
      <c r="Q19" s="371">
        <f t="shared" si="5"/>
        <v>0</v>
      </c>
      <c r="R19" s="373"/>
      <c r="S19" s="373"/>
      <c r="T19" s="373"/>
      <c r="U19" s="373"/>
    </row>
    <row r="20" spans="1:22" ht="39" customHeight="1" x14ac:dyDescent="0.25">
      <c r="A20" s="356" t="s">
        <v>823</v>
      </c>
      <c r="B20" s="383"/>
      <c r="C20" s="356" t="s">
        <v>1388</v>
      </c>
      <c r="D20" s="357"/>
      <c r="E20" s="357"/>
      <c r="F20" s="357"/>
      <c r="G20" s="357"/>
      <c r="H20" s="357"/>
      <c r="I20" s="357"/>
      <c r="J20" s="357"/>
      <c r="K20" s="384">
        <f t="shared" ref="K20:Q20" si="6">K21+K32</f>
        <v>5150667.54</v>
      </c>
      <c r="L20" s="384">
        <f t="shared" si="6"/>
        <v>986748.39999999991</v>
      </c>
      <c r="M20" s="384">
        <f t="shared" si="6"/>
        <v>1338899.6499999999</v>
      </c>
      <c r="N20" s="384">
        <f t="shared" si="6"/>
        <v>0</v>
      </c>
      <c r="O20" s="384">
        <f t="shared" si="6"/>
        <v>0</v>
      </c>
      <c r="P20" s="384">
        <f t="shared" si="6"/>
        <v>2825019.4899999998</v>
      </c>
      <c r="Q20" s="385">
        <f t="shared" si="6"/>
        <v>0</v>
      </c>
      <c r="R20" s="383"/>
      <c r="S20" s="383"/>
      <c r="T20" s="383"/>
      <c r="U20" s="383"/>
    </row>
    <row r="21" spans="1:22" ht="39" customHeight="1" x14ac:dyDescent="0.25">
      <c r="A21" s="397" t="s">
        <v>824</v>
      </c>
      <c r="B21" s="398"/>
      <c r="C21" s="397" t="s">
        <v>1425</v>
      </c>
      <c r="D21" s="399"/>
      <c r="E21" s="399"/>
      <c r="F21" s="399"/>
      <c r="G21" s="399"/>
      <c r="H21" s="399"/>
      <c r="I21" s="399"/>
      <c r="J21" s="399"/>
      <c r="K21" s="396">
        <f t="shared" ref="K21:Q21" si="7">SUM(K22:K31)</f>
        <v>5150667.54</v>
      </c>
      <c r="L21" s="396">
        <f t="shared" si="7"/>
        <v>986748.39999999991</v>
      </c>
      <c r="M21" s="396">
        <f t="shared" si="7"/>
        <v>1338899.6499999999</v>
      </c>
      <c r="N21" s="396">
        <f t="shared" si="7"/>
        <v>0</v>
      </c>
      <c r="O21" s="396">
        <f t="shared" si="7"/>
        <v>0</v>
      </c>
      <c r="P21" s="396">
        <f t="shared" si="7"/>
        <v>2825019.4899999998</v>
      </c>
      <c r="Q21" s="396">
        <f t="shared" si="7"/>
        <v>0</v>
      </c>
      <c r="R21" s="398"/>
      <c r="S21" s="398"/>
      <c r="T21" s="398"/>
      <c r="U21" s="398"/>
    </row>
    <row r="22" spans="1:22" ht="39" customHeight="1" x14ac:dyDescent="0.25">
      <c r="A22" s="39" t="s">
        <v>825</v>
      </c>
      <c r="B22" s="262" t="s">
        <v>408</v>
      </c>
      <c r="C22" s="39" t="s">
        <v>1390</v>
      </c>
      <c r="D22" s="89" t="s">
        <v>1412</v>
      </c>
      <c r="E22" s="89" t="s">
        <v>1413</v>
      </c>
      <c r="F22" s="89" t="s">
        <v>1300</v>
      </c>
      <c r="G22" s="14" t="s">
        <v>713</v>
      </c>
      <c r="H22" s="89" t="s">
        <v>1424</v>
      </c>
      <c r="I22" s="89"/>
      <c r="J22" s="89"/>
      <c r="K22" s="180">
        <f>L22+M22+N22+O22+P22</f>
        <v>260658</v>
      </c>
      <c r="L22" s="180">
        <v>28962</v>
      </c>
      <c r="M22" s="180">
        <v>231696</v>
      </c>
      <c r="N22" s="180">
        <v>0</v>
      </c>
      <c r="O22" s="180">
        <v>0</v>
      </c>
      <c r="P22" s="180">
        <v>0</v>
      </c>
      <c r="Q22" s="180">
        <v>0</v>
      </c>
      <c r="R22" s="177" t="s">
        <v>91</v>
      </c>
      <c r="S22" s="182" t="s">
        <v>91</v>
      </c>
      <c r="T22" s="182" t="s">
        <v>91</v>
      </c>
      <c r="U22" s="183">
        <v>2015</v>
      </c>
      <c r="V22" s="72"/>
    </row>
    <row r="23" spans="1:22" ht="39" customHeight="1" x14ac:dyDescent="0.25">
      <c r="A23" s="49" t="s">
        <v>826</v>
      </c>
      <c r="B23" s="262" t="s">
        <v>409</v>
      </c>
      <c r="C23" s="49" t="s">
        <v>96</v>
      </c>
      <c r="D23" s="14" t="s">
        <v>1416</v>
      </c>
      <c r="E23" s="14" t="s">
        <v>1417</v>
      </c>
      <c r="F23" s="89" t="s">
        <v>1280</v>
      </c>
      <c r="G23" s="14" t="s">
        <v>1076</v>
      </c>
      <c r="H23" s="21" t="s">
        <v>1418</v>
      </c>
      <c r="I23" s="14" t="s">
        <v>1414</v>
      </c>
      <c r="J23" s="14"/>
      <c r="K23" s="180">
        <f t="shared" ref="K23:K31" si="8">L23+M23+N23+O23+P23</f>
        <v>350000</v>
      </c>
      <c r="L23" s="180">
        <v>26250</v>
      </c>
      <c r="M23" s="180">
        <v>26250</v>
      </c>
      <c r="N23" s="180">
        <v>0</v>
      </c>
      <c r="O23" s="180">
        <v>0</v>
      </c>
      <c r="P23" s="180">
        <v>297500</v>
      </c>
      <c r="Q23" s="180">
        <v>0</v>
      </c>
      <c r="R23" s="182" t="s">
        <v>1168</v>
      </c>
      <c r="S23" s="182" t="s">
        <v>1176</v>
      </c>
      <c r="T23" s="182" t="s">
        <v>1198</v>
      </c>
      <c r="U23" s="177">
        <v>2023</v>
      </c>
    </row>
    <row r="24" spans="1:22" ht="39" customHeight="1" x14ac:dyDescent="0.25">
      <c r="A24" s="49" t="s">
        <v>827</v>
      </c>
      <c r="B24" s="262" t="s">
        <v>410</v>
      </c>
      <c r="C24" s="49" t="s">
        <v>314</v>
      </c>
      <c r="D24" s="14" t="s">
        <v>1419</v>
      </c>
      <c r="E24" s="14" t="s">
        <v>1420</v>
      </c>
      <c r="F24" s="14" t="s">
        <v>1298</v>
      </c>
      <c r="G24" s="14" t="s">
        <v>1251</v>
      </c>
      <c r="H24" s="21" t="s">
        <v>1418</v>
      </c>
      <c r="I24" s="14" t="s">
        <v>1414</v>
      </c>
      <c r="J24" s="14"/>
      <c r="K24" s="180">
        <f t="shared" si="8"/>
        <v>693015.2</v>
      </c>
      <c r="L24" s="180">
        <v>103952.32000000001</v>
      </c>
      <c r="M24" s="180">
        <v>318658.65000000002</v>
      </c>
      <c r="N24" s="180">
        <v>0</v>
      </c>
      <c r="O24" s="180">
        <v>0</v>
      </c>
      <c r="P24" s="180">
        <v>270404.23</v>
      </c>
      <c r="Q24" s="180">
        <v>0</v>
      </c>
      <c r="R24" s="182" t="s">
        <v>1167</v>
      </c>
      <c r="S24" s="182" t="s">
        <v>1169</v>
      </c>
      <c r="T24" s="182" t="s">
        <v>1168</v>
      </c>
      <c r="U24" s="183">
        <v>2017</v>
      </c>
    </row>
    <row r="25" spans="1:22" ht="39" customHeight="1" x14ac:dyDescent="0.25">
      <c r="A25" s="49" t="s">
        <v>828</v>
      </c>
      <c r="B25" s="262" t="s">
        <v>411</v>
      </c>
      <c r="C25" s="39" t="s">
        <v>1391</v>
      </c>
      <c r="D25" s="89" t="s">
        <v>1412</v>
      </c>
      <c r="E25" s="89" t="s">
        <v>1417</v>
      </c>
      <c r="F25" s="89" t="s">
        <v>1300</v>
      </c>
      <c r="G25" s="14" t="s">
        <v>1076</v>
      </c>
      <c r="H25" s="184" t="s">
        <v>1418</v>
      </c>
      <c r="I25" s="89" t="s">
        <v>1414</v>
      </c>
      <c r="J25" s="89"/>
      <c r="K25" s="180">
        <f t="shared" si="8"/>
        <v>868860</v>
      </c>
      <c r="L25" s="180">
        <v>65165</v>
      </c>
      <c r="M25" s="180">
        <v>65164</v>
      </c>
      <c r="N25" s="180">
        <v>0</v>
      </c>
      <c r="O25" s="180">
        <v>0</v>
      </c>
      <c r="P25" s="180">
        <v>738531</v>
      </c>
      <c r="Q25" s="180">
        <v>0</v>
      </c>
      <c r="R25" s="177" t="s">
        <v>1170</v>
      </c>
      <c r="S25" s="177" t="s">
        <v>36</v>
      </c>
      <c r="T25" s="177" t="s">
        <v>1197</v>
      </c>
      <c r="U25" s="177">
        <v>2021</v>
      </c>
      <c r="V25" s="72"/>
    </row>
    <row r="26" spans="1:22" ht="58.5" customHeight="1" x14ac:dyDescent="0.25">
      <c r="A26" s="49" t="s">
        <v>829</v>
      </c>
      <c r="B26" s="262" t="s">
        <v>412</v>
      </c>
      <c r="C26" s="39" t="s">
        <v>309</v>
      </c>
      <c r="D26" s="89" t="s">
        <v>1412</v>
      </c>
      <c r="E26" s="89" t="s">
        <v>1420</v>
      </c>
      <c r="F26" s="89" t="s">
        <v>1300</v>
      </c>
      <c r="G26" s="89" t="s">
        <v>1251</v>
      </c>
      <c r="H26" s="184" t="s">
        <v>1418</v>
      </c>
      <c r="I26" s="89" t="s">
        <v>1414</v>
      </c>
      <c r="J26" s="89"/>
      <c r="K26" s="180">
        <f t="shared" si="8"/>
        <v>297580.77</v>
      </c>
      <c r="L26" s="180">
        <v>129744.36</v>
      </c>
      <c r="M26" s="180">
        <v>0</v>
      </c>
      <c r="N26" s="180">
        <v>0</v>
      </c>
      <c r="O26" s="180">
        <v>0</v>
      </c>
      <c r="P26" s="180">
        <v>167836.41</v>
      </c>
      <c r="Q26" s="180">
        <v>0</v>
      </c>
      <c r="R26" s="185" t="s">
        <v>1191</v>
      </c>
      <c r="S26" s="185" t="s">
        <v>1192</v>
      </c>
      <c r="T26" s="185" t="s">
        <v>1172</v>
      </c>
      <c r="U26" s="186">
        <v>2019</v>
      </c>
    </row>
    <row r="27" spans="1:22" ht="39" customHeight="1" x14ac:dyDescent="0.25">
      <c r="A27" s="49" t="s">
        <v>830</v>
      </c>
      <c r="B27" s="262" t="s">
        <v>413</v>
      </c>
      <c r="C27" s="68" t="s">
        <v>315</v>
      </c>
      <c r="D27" s="11" t="s">
        <v>1421</v>
      </c>
      <c r="E27" s="11" t="s">
        <v>1420</v>
      </c>
      <c r="F27" s="11" t="s">
        <v>1285</v>
      </c>
      <c r="G27" s="89" t="s">
        <v>1251</v>
      </c>
      <c r="H27" s="22" t="s">
        <v>1418</v>
      </c>
      <c r="I27" s="11" t="s">
        <v>1414</v>
      </c>
      <c r="J27" s="11"/>
      <c r="K27" s="180">
        <f t="shared" si="8"/>
        <v>269854.62</v>
      </c>
      <c r="L27" s="180">
        <v>40478.19</v>
      </c>
      <c r="M27" s="180">
        <v>0</v>
      </c>
      <c r="N27" s="180">
        <v>0</v>
      </c>
      <c r="O27" s="180">
        <v>0</v>
      </c>
      <c r="P27" s="180">
        <v>229376.43</v>
      </c>
      <c r="Q27" s="180">
        <v>0</v>
      </c>
      <c r="R27" s="177" t="s">
        <v>1167</v>
      </c>
      <c r="S27" s="178" t="s">
        <v>1170</v>
      </c>
      <c r="T27" s="178" t="s">
        <v>1168</v>
      </c>
      <c r="U27" s="178">
        <v>2020</v>
      </c>
    </row>
    <row r="28" spans="1:22" ht="39" customHeight="1" x14ac:dyDescent="0.25">
      <c r="A28" s="49" t="s">
        <v>831</v>
      </c>
      <c r="B28" s="262" t="s">
        <v>414</v>
      </c>
      <c r="C28" s="39" t="s">
        <v>1392</v>
      </c>
      <c r="D28" s="89" t="s">
        <v>1416</v>
      </c>
      <c r="E28" s="89" t="s">
        <v>1417</v>
      </c>
      <c r="F28" s="14" t="s">
        <v>1280</v>
      </c>
      <c r="G28" s="14" t="s">
        <v>1076</v>
      </c>
      <c r="H28" s="184" t="s">
        <v>1418</v>
      </c>
      <c r="I28" s="89" t="s">
        <v>1414</v>
      </c>
      <c r="J28" s="89"/>
      <c r="K28" s="180">
        <f t="shared" si="8"/>
        <v>695090</v>
      </c>
      <c r="L28" s="180">
        <v>52134</v>
      </c>
      <c r="M28" s="180">
        <v>52131</v>
      </c>
      <c r="N28" s="180">
        <v>0</v>
      </c>
      <c r="O28" s="180">
        <v>0</v>
      </c>
      <c r="P28" s="180">
        <v>590825</v>
      </c>
      <c r="Q28" s="180">
        <v>0</v>
      </c>
      <c r="R28" s="185" t="s">
        <v>1168</v>
      </c>
      <c r="S28" s="182" t="s">
        <v>36</v>
      </c>
      <c r="T28" s="182" t="s">
        <v>1195</v>
      </c>
      <c r="U28" s="177">
        <v>2023</v>
      </c>
    </row>
    <row r="29" spans="1:22" ht="39" customHeight="1" x14ac:dyDescent="0.25">
      <c r="A29" s="49" t="s">
        <v>832</v>
      </c>
      <c r="B29" s="262" t="s">
        <v>415</v>
      </c>
      <c r="C29" s="39" t="s">
        <v>1393</v>
      </c>
      <c r="D29" s="89" t="s">
        <v>1416</v>
      </c>
      <c r="E29" s="89" t="s">
        <v>1420</v>
      </c>
      <c r="F29" s="89" t="s">
        <v>1280</v>
      </c>
      <c r="G29" s="89" t="s">
        <v>1251</v>
      </c>
      <c r="H29" s="184" t="s">
        <v>1418</v>
      </c>
      <c r="I29" s="89" t="s">
        <v>1414</v>
      </c>
      <c r="J29" s="89"/>
      <c r="K29" s="180">
        <f t="shared" si="8"/>
        <v>85620</v>
      </c>
      <c r="L29" s="180">
        <v>12843</v>
      </c>
      <c r="M29" s="180">
        <v>0</v>
      </c>
      <c r="N29" s="180">
        <v>0</v>
      </c>
      <c r="O29" s="180">
        <v>0</v>
      </c>
      <c r="P29" s="180">
        <v>72777</v>
      </c>
      <c r="Q29" s="180">
        <v>0</v>
      </c>
      <c r="R29" s="185" t="s">
        <v>1191</v>
      </c>
      <c r="S29" s="185" t="s">
        <v>1169</v>
      </c>
      <c r="T29" s="185" t="s">
        <v>1171</v>
      </c>
      <c r="U29" s="185">
        <v>2018</v>
      </c>
    </row>
    <row r="30" spans="1:22" ht="39" customHeight="1" x14ac:dyDescent="0.25">
      <c r="A30" s="49" t="s">
        <v>833</v>
      </c>
      <c r="B30" s="262" t="s">
        <v>416</v>
      </c>
      <c r="C30" s="39" t="s">
        <v>1394</v>
      </c>
      <c r="D30" s="89" t="s">
        <v>1416</v>
      </c>
      <c r="E30" s="89" t="s">
        <v>1420</v>
      </c>
      <c r="F30" s="89" t="s">
        <v>1280</v>
      </c>
      <c r="G30" s="89" t="s">
        <v>1251</v>
      </c>
      <c r="H30" s="184" t="s">
        <v>1418</v>
      </c>
      <c r="I30" s="89" t="s">
        <v>1414</v>
      </c>
      <c r="J30" s="89"/>
      <c r="K30" s="180">
        <f t="shared" si="8"/>
        <v>619552.6</v>
      </c>
      <c r="L30" s="180">
        <v>366916.57</v>
      </c>
      <c r="M30" s="180">
        <v>0</v>
      </c>
      <c r="N30" s="180">
        <v>0</v>
      </c>
      <c r="O30" s="180">
        <v>0</v>
      </c>
      <c r="P30" s="180">
        <v>252636.03</v>
      </c>
      <c r="Q30" s="180">
        <v>0</v>
      </c>
      <c r="R30" s="185" t="s">
        <v>1191</v>
      </c>
      <c r="S30" s="185" t="s">
        <v>1168</v>
      </c>
      <c r="T30" s="185" t="s">
        <v>1171</v>
      </c>
      <c r="U30" s="185">
        <v>2018</v>
      </c>
    </row>
    <row r="31" spans="1:22" ht="39" customHeight="1" x14ac:dyDescent="0.25">
      <c r="A31" s="49" t="s">
        <v>834</v>
      </c>
      <c r="B31" s="262" t="s">
        <v>417</v>
      </c>
      <c r="C31" s="49" t="s">
        <v>1395</v>
      </c>
      <c r="D31" s="14" t="s">
        <v>1287</v>
      </c>
      <c r="E31" s="14" t="s">
        <v>1420</v>
      </c>
      <c r="F31" s="14" t="s">
        <v>1299</v>
      </c>
      <c r="G31" s="14" t="s">
        <v>1251</v>
      </c>
      <c r="H31" s="21" t="s">
        <v>1418</v>
      </c>
      <c r="I31" s="14" t="s">
        <v>1414</v>
      </c>
      <c r="J31" s="14"/>
      <c r="K31" s="180">
        <f t="shared" si="8"/>
        <v>1010436.35</v>
      </c>
      <c r="L31" s="180">
        <v>160302.96</v>
      </c>
      <c r="M31" s="180">
        <v>645000</v>
      </c>
      <c r="N31" s="180">
        <v>0</v>
      </c>
      <c r="O31" s="180">
        <v>0</v>
      </c>
      <c r="P31" s="180">
        <v>205133.39</v>
      </c>
      <c r="Q31" s="180">
        <v>0</v>
      </c>
      <c r="R31" s="182" t="s">
        <v>1167</v>
      </c>
      <c r="S31" s="182" t="s">
        <v>1170</v>
      </c>
      <c r="T31" s="182" t="s">
        <v>1169</v>
      </c>
      <c r="U31" s="177">
        <v>2018</v>
      </c>
    </row>
    <row r="32" spans="1:22" ht="39" customHeight="1" x14ac:dyDescent="0.25">
      <c r="A32" s="397" t="s">
        <v>837</v>
      </c>
      <c r="B32" s="399"/>
      <c r="C32" s="397" t="s">
        <v>1426</v>
      </c>
      <c r="D32" s="399"/>
      <c r="E32" s="399"/>
      <c r="F32" s="399"/>
      <c r="G32" s="399"/>
      <c r="H32" s="399"/>
      <c r="I32" s="399"/>
      <c r="J32" s="399"/>
      <c r="K32" s="393">
        <v>0</v>
      </c>
      <c r="L32" s="393">
        <v>0</v>
      </c>
      <c r="M32" s="393">
        <v>0</v>
      </c>
      <c r="N32" s="393">
        <v>0</v>
      </c>
      <c r="O32" s="393">
        <v>0</v>
      </c>
      <c r="P32" s="393">
        <v>0</v>
      </c>
      <c r="Q32" s="393">
        <v>0</v>
      </c>
      <c r="R32" s="398"/>
      <c r="S32" s="398"/>
      <c r="T32" s="398"/>
      <c r="U32" s="398"/>
    </row>
    <row r="33" spans="1:23" ht="60.75" customHeight="1" x14ac:dyDescent="0.25">
      <c r="A33" s="356" t="s">
        <v>838</v>
      </c>
      <c r="B33" s="357"/>
      <c r="C33" s="356" t="s">
        <v>1368</v>
      </c>
      <c r="D33" s="357"/>
      <c r="E33" s="357"/>
      <c r="F33" s="357"/>
      <c r="G33" s="357"/>
      <c r="H33" s="386"/>
      <c r="I33" s="357"/>
      <c r="J33" s="357"/>
      <c r="K33" s="385">
        <f>K34</f>
        <v>35240758.219999991</v>
      </c>
      <c r="L33" s="385">
        <f t="shared" ref="L33:Q33" si="9">L34</f>
        <v>5201913.18</v>
      </c>
      <c r="M33" s="385">
        <f t="shared" si="9"/>
        <v>2370340.3800000004</v>
      </c>
      <c r="N33" s="385">
        <f t="shared" si="9"/>
        <v>1980000</v>
      </c>
      <c r="O33" s="385">
        <f t="shared" si="9"/>
        <v>0</v>
      </c>
      <c r="P33" s="385">
        <f t="shared" si="9"/>
        <v>25688504.66</v>
      </c>
      <c r="Q33" s="385">
        <f t="shared" si="9"/>
        <v>0</v>
      </c>
      <c r="R33" s="383"/>
      <c r="S33" s="383"/>
      <c r="T33" s="383"/>
      <c r="U33" s="383"/>
    </row>
    <row r="34" spans="1:23" ht="39" customHeight="1" x14ac:dyDescent="0.25">
      <c r="A34" s="397" t="s">
        <v>839</v>
      </c>
      <c r="B34" s="399"/>
      <c r="C34" s="397" t="s">
        <v>1427</v>
      </c>
      <c r="D34" s="399"/>
      <c r="E34" s="399"/>
      <c r="F34" s="399"/>
      <c r="G34" s="399"/>
      <c r="H34" s="400"/>
      <c r="I34" s="399"/>
      <c r="J34" s="399"/>
      <c r="K34" s="396">
        <f t="shared" ref="K34:P34" si="10">SUM(K35:K54)</f>
        <v>35240758.219999991</v>
      </c>
      <c r="L34" s="396">
        <f t="shared" si="10"/>
        <v>5201913.18</v>
      </c>
      <c r="M34" s="396">
        <f t="shared" si="10"/>
        <v>2370340.3800000004</v>
      </c>
      <c r="N34" s="396">
        <f t="shared" si="10"/>
        <v>1980000</v>
      </c>
      <c r="O34" s="396">
        <f t="shared" si="10"/>
        <v>0</v>
      </c>
      <c r="P34" s="396">
        <f t="shared" si="10"/>
        <v>25688504.66</v>
      </c>
      <c r="Q34" s="396">
        <f>SUM(Q35:Q53)</f>
        <v>0</v>
      </c>
      <c r="R34" s="398"/>
      <c r="S34" s="398"/>
      <c r="T34" s="398"/>
      <c r="U34" s="398"/>
    </row>
    <row r="35" spans="1:23" ht="39" customHeight="1" x14ac:dyDescent="0.25">
      <c r="A35" s="49" t="s">
        <v>845</v>
      </c>
      <c r="B35" s="262" t="s">
        <v>418</v>
      </c>
      <c r="C35" s="39" t="s">
        <v>1396</v>
      </c>
      <c r="D35" s="89" t="s">
        <v>1422</v>
      </c>
      <c r="E35" s="89" t="s">
        <v>1417</v>
      </c>
      <c r="F35" s="89" t="s">
        <v>1290</v>
      </c>
      <c r="G35" s="89" t="s">
        <v>1076</v>
      </c>
      <c r="H35" s="184" t="s">
        <v>1418</v>
      </c>
      <c r="I35" s="89" t="s">
        <v>1414</v>
      </c>
      <c r="J35" s="89"/>
      <c r="K35" s="189">
        <f>L35+M35+N35+O35+P35</f>
        <v>1110014.8700000001</v>
      </c>
      <c r="L35" s="189">
        <v>55500.75</v>
      </c>
      <c r="M35" s="189">
        <v>111001.49</v>
      </c>
      <c r="N35" s="190">
        <v>0</v>
      </c>
      <c r="O35" s="190">
        <v>0</v>
      </c>
      <c r="P35" s="189">
        <v>943512.63</v>
      </c>
      <c r="Q35" s="190">
        <v>0</v>
      </c>
      <c r="R35" s="185" t="s">
        <v>704</v>
      </c>
      <c r="S35" s="185" t="s">
        <v>701</v>
      </c>
      <c r="T35" s="185" t="s">
        <v>1170</v>
      </c>
      <c r="U35" s="185">
        <v>2018</v>
      </c>
    </row>
    <row r="36" spans="1:23" ht="39" customHeight="1" x14ac:dyDescent="0.25">
      <c r="A36" s="49" t="s">
        <v>846</v>
      </c>
      <c r="B36" s="262" t="s">
        <v>1622</v>
      </c>
      <c r="C36" s="39" t="s">
        <v>1093</v>
      </c>
      <c r="D36" s="89" t="s">
        <v>1422</v>
      </c>
      <c r="E36" s="89" t="s">
        <v>1417</v>
      </c>
      <c r="F36" s="89" t="s">
        <v>1290</v>
      </c>
      <c r="G36" s="89" t="s">
        <v>1076</v>
      </c>
      <c r="H36" s="184" t="s">
        <v>1418</v>
      </c>
      <c r="I36" s="89" t="s">
        <v>750</v>
      </c>
      <c r="J36" s="89"/>
      <c r="K36" s="189">
        <f t="shared" ref="K36:K53" si="11">L36+M36+N36+O36+P36</f>
        <v>4592491.57</v>
      </c>
      <c r="L36" s="189">
        <v>862613.01</v>
      </c>
      <c r="M36" s="189">
        <v>276922.82</v>
      </c>
      <c r="N36" s="190">
        <v>0</v>
      </c>
      <c r="O36" s="190">
        <v>0</v>
      </c>
      <c r="P36" s="189">
        <v>3452955.74</v>
      </c>
      <c r="Q36" s="190">
        <v>0</v>
      </c>
      <c r="R36" s="185" t="s">
        <v>1180</v>
      </c>
      <c r="S36" s="185" t="s">
        <v>1177</v>
      </c>
      <c r="T36" s="185" t="s">
        <v>57</v>
      </c>
      <c r="U36" s="186">
        <v>2021</v>
      </c>
    </row>
    <row r="37" spans="1:23" ht="39" customHeight="1" x14ac:dyDescent="0.25">
      <c r="A37" s="49" t="s">
        <v>847</v>
      </c>
      <c r="B37" s="262" t="s">
        <v>419</v>
      </c>
      <c r="C37" s="49" t="s">
        <v>1665</v>
      </c>
      <c r="D37" s="14" t="s">
        <v>1419</v>
      </c>
      <c r="E37" s="14" t="s">
        <v>1417</v>
      </c>
      <c r="F37" s="14" t="s">
        <v>1298</v>
      </c>
      <c r="G37" s="14" t="s">
        <v>13</v>
      </c>
      <c r="H37" s="21" t="s">
        <v>1418</v>
      </c>
      <c r="I37" s="14" t="s">
        <v>1414</v>
      </c>
      <c r="J37" s="14"/>
      <c r="K37" s="189">
        <f t="shared" si="11"/>
        <v>711630</v>
      </c>
      <c r="L37" s="191">
        <v>53373</v>
      </c>
      <c r="M37" s="191">
        <v>53372</v>
      </c>
      <c r="N37" s="192">
        <v>0</v>
      </c>
      <c r="O37" s="192">
        <v>0</v>
      </c>
      <c r="P37" s="191">
        <v>604885</v>
      </c>
      <c r="Q37" s="190">
        <v>0</v>
      </c>
      <c r="R37" s="182" t="s">
        <v>704</v>
      </c>
      <c r="S37" s="177" t="s">
        <v>1200</v>
      </c>
      <c r="T37" s="177" t="s">
        <v>1191</v>
      </c>
      <c r="U37" s="177">
        <v>2017</v>
      </c>
    </row>
    <row r="38" spans="1:23" ht="39" customHeight="1" x14ac:dyDescent="0.25">
      <c r="A38" s="49" t="s">
        <v>848</v>
      </c>
      <c r="B38" s="262" t="s">
        <v>420</v>
      </c>
      <c r="C38" s="49" t="s">
        <v>310</v>
      </c>
      <c r="D38" s="14" t="s">
        <v>1412</v>
      </c>
      <c r="E38" s="14" t="s">
        <v>1417</v>
      </c>
      <c r="F38" s="14" t="s">
        <v>1300</v>
      </c>
      <c r="G38" s="14" t="s">
        <v>1076</v>
      </c>
      <c r="H38" s="21" t="s">
        <v>1418</v>
      </c>
      <c r="I38" s="14" t="s">
        <v>1414</v>
      </c>
      <c r="J38" s="14"/>
      <c r="K38" s="189">
        <f t="shared" si="11"/>
        <v>979068.2</v>
      </c>
      <c r="L38" s="191">
        <v>98528.49</v>
      </c>
      <c r="M38" s="191">
        <v>93886.71</v>
      </c>
      <c r="N38" s="192">
        <v>0</v>
      </c>
      <c r="O38" s="192">
        <v>0</v>
      </c>
      <c r="P38" s="191">
        <v>786653</v>
      </c>
      <c r="Q38" s="190">
        <v>0</v>
      </c>
      <c r="R38" s="177" t="s">
        <v>704</v>
      </c>
      <c r="S38" s="182" t="s">
        <v>704</v>
      </c>
      <c r="T38" s="182" t="s">
        <v>1191</v>
      </c>
      <c r="U38" s="182" t="s">
        <v>92</v>
      </c>
      <c r="V38" s="72"/>
    </row>
    <row r="39" spans="1:23" ht="39" customHeight="1" x14ac:dyDescent="0.25">
      <c r="A39" s="49" t="s">
        <v>849</v>
      </c>
      <c r="B39" s="262" t="s">
        <v>421</v>
      </c>
      <c r="C39" s="39" t="s">
        <v>311</v>
      </c>
      <c r="D39" s="89" t="s">
        <v>1412</v>
      </c>
      <c r="E39" s="89" t="s">
        <v>1417</v>
      </c>
      <c r="F39" s="89" t="s">
        <v>1300</v>
      </c>
      <c r="G39" s="14" t="s">
        <v>1076</v>
      </c>
      <c r="H39" s="184" t="s">
        <v>1418</v>
      </c>
      <c r="I39" s="89" t="s">
        <v>1414</v>
      </c>
      <c r="J39" s="89"/>
      <c r="K39" s="189">
        <f t="shared" si="11"/>
        <v>2328585.67</v>
      </c>
      <c r="L39" s="189">
        <v>828354.67</v>
      </c>
      <c r="M39" s="189">
        <v>121640</v>
      </c>
      <c r="N39" s="190">
        <v>0</v>
      </c>
      <c r="O39" s="190">
        <v>0</v>
      </c>
      <c r="P39" s="189">
        <v>1378591</v>
      </c>
      <c r="Q39" s="190">
        <v>0</v>
      </c>
      <c r="R39" s="177" t="s">
        <v>1175</v>
      </c>
      <c r="S39" s="182" t="s">
        <v>1176</v>
      </c>
      <c r="T39" s="182" t="s">
        <v>1195</v>
      </c>
      <c r="U39" s="186">
        <v>2023</v>
      </c>
      <c r="V39" s="72"/>
      <c r="W39" s="72"/>
    </row>
    <row r="40" spans="1:23" ht="39" customHeight="1" x14ac:dyDescent="0.25">
      <c r="A40" s="49" t="s">
        <v>850</v>
      </c>
      <c r="B40" s="262" t="s">
        <v>422</v>
      </c>
      <c r="C40" s="39" t="s">
        <v>1397</v>
      </c>
      <c r="D40" s="89" t="s">
        <v>1412</v>
      </c>
      <c r="E40" s="89" t="s">
        <v>1417</v>
      </c>
      <c r="F40" s="89" t="s">
        <v>1300</v>
      </c>
      <c r="G40" s="14" t="s">
        <v>1076</v>
      </c>
      <c r="H40" s="184" t="s">
        <v>1418</v>
      </c>
      <c r="I40" s="89" t="s">
        <v>1414</v>
      </c>
      <c r="J40" s="89"/>
      <c r="K40" s="189">
        <f t="shared" si="11"/>
        <v>666353.96</v>
      </c>
      <c r="L40" s="189">
        <v>130556.96</v>
      </c>
      <c r="M40" s="189">
        <v>43443</v>
      </c>
      <c r="N40" s="190">
        <v>0</v>
      </c>
      <c r="O40" s="190">
        <v>0</v>
      </c>
      <c r="P40" s="189">
        <v>492354</v>
      </c>
      <c r="Q40" s="190">
        <v>0</v>
      </c>
      <c r="R40" s="177" t="s">
        <v>1200</v>
      </c>
      <c r="S40" s="182" t="s">
        <v>1172</v>
      </c>
      <c r="T40" s="182" t="s">
        <v>1166</v>
      </c>
      <c r="U40" s="186">
        <v>2023</v>
      </c>
      <c r="V40" s="72"/>
    </row>
    <row r="41" spans="1:23" ht="39" customHeight="1" x14ac:dyDescent="0.25">
      <c r="A41" s="49" t="s">
        <v>851</v>
      </c>
      <c r="B41" s="262" t="s">
        <v>423</v>
      </c>
      <c r="C41" s="23" t="s">
        <v>1398</v>
      </c>
      <c r="D41" s="11" t="s">
        <v>1421</v>
      </c>
      <c r="E41" s="11" t="s">
        <v>1417</v>
      </c>
      <c r="F41" s="11" t="s">
        <v>1285</v>
      </c>
      <c r="G41" s="89" t="s">
        <v>1076</v>
      </c>
      <c r="H41" s="22" t="s">
        <v>1418</v>
      </c>
      <c r="I41" s="11" t="s">
        <v>1414</v>
      </c>
      <c r="J41" s="11"/>
      <c r="K41" s="189">
        <f t="shared" si="11"/>
        <v>471996.1</v>
      </c>
      <c r="L41" s="189">
        <v>35399.71</v>
      </c>
      <c r="M41" s="189">
        <v>35399.71</v>
      </c>
      <c r="N41" s="190">
        <v>0</v>
      </c>
      <c r="O41" s="190">
        <v>0</v>
      </c>
      <c r="P41" s="189">
        <v>401196.68</v>
      </c>
      <c r="Q41" s="190">
        <v>0</v>
      </c>
      <c r="R41" s="178" t="s">
        <v>1169</v>
      </c>
      <c r="S41" s="178" t="s">
        <v>1168</v>
      </c>
      <c r="T41" s="178" t="s">
        <v>1172</v>
      </c>
      <c r="U41" s="178">
        <v>2018</v>
      </c>
    </row>
    <row r="42" spans="1:23" ht="39" customHeight="1" x14ac:dyDescent="0.25">
      <c r="A42" s="49" t="s">
        <v>852</v>
      </c>
      <c r="B42" s="262" t="s">
        <v>424</v>
      </c>
      <c r="C42" s="23" t="s">
        <v>1399</v>
      </c>
      <c r="D42" s="11" t="s">
        <v>1421</v>
      </c>
      <c r="E42" s="11" t="s">
        <v>1417</v>
      </c>
      <c r="F42" s="11" t="s">
        <v>1285</v>
      </c>
      <c r="G42" s="89" t="s">
        <v>1076</v>
      </c>
      <c r="H42" s="22" t="s">
        <v>1418</v>
      </c>
      <c r="I42" s="11" t="s">
        <v>1414</v>
      </c>
      <c r="J42" s="11"/>
      <c r="K42" s="189">
        <f t="shared" si="11"/>
        <v>3220130</v>
      </c>
      <c r="L42" s="189">
        <v>241510</v>
      </c>
      <c r="M42" s="189">
        <v>241510</v>
      </c>
      <c r="N42" s="190">
        <v>0</v>
      </c>
      <c r="O42" s="190">
        <v>0</v>
      </c>
      <c r="P42" s="189">
        <v>2737110</v>
      </c>
      <c r="Q42" s="190">
        <v>0</v>
      </c>
      <c r="R42" s="178" t="s">
        <v>1183</v>
      </c>
      <c r="S42" s="178" t="s">
        <v>701</v>
      </c>
      <c r="T42" s="178" t="s">
        <v>1192</v>
      </c>
      <c r="U42" s="178">
        <v>2020</v>
      </c>
    </row>
    <row r="43" spans="1:23" ht="57.75" customHeight="1" x14ac:dyDescent="0.25">
      <c r="A43" s="49" t="s">
        <v>853</v>
      </c>
      <c r="B43" s="262" t="s">
        <v>425</v>
      </c>
      <c r="C43" s="23" t="s">
        <v>1508</v>
      </c>
      <c r="D43" s="11" t="s">
        <v>1421</v>
      </c>
      <c r="E43" s="11" t="s">
        <v>1417</v>
      </c>
      <c r="F43" s="11" t="s">
        <v>1285</v>
      </c>
      <c r="G43" s="89" t="s">
        <v>1076</v>
      </c>
      <c r="H43" s="22" t="s">
        <v>1418</v>
      </c>
      <c r="I43" s="11" t="s">
        <v>1414</v>
      </c>
      <c r="J43" s="11"/>
      <c r="K43" s="189">
        <f t="shared" si="11"/>
        <v>3564957.5</v>
      </c>
      <c r="L43" s="189">
        <v>419809.5</v>
      </c>
      <c r="M43" s="189">
        <v>255012</v>
      </c>
      <c r="N43" s="190">
        <v>0</v>
      </c>
      <c r="O43" s="190">
        <v>0</v>
      </c>
      <c r="P43" s="189">
        <v>2890136</v>
      </c>
      <c r="Q43" s="190">
        <v>0</v>
      </c>
      <c r="R43" s="178" t="s">
        <v>1172</v>
      </c>
      <c r="S43" s="178" t="s">
        <v>1173</v>
      </c>
      <c r="T43" s="178" t="s">
        <v>61</v>
      </c>
      <c r="U43" s="178">
        <v>2020</v>
      </c>
    </row>
    <row r="44" spans="1:23" ht="39" customHeight="1" x14ac:dyDescent="0.25">
      <c r="A44" s="49" t="s">
        <v>854</v>
      </c>
      <c r="B44" s="262" t="s">
        <v>426</v>
      </c>
      <c r="C44" s="23" t="s">
        <v>1400</v>
      </c>
      <c r="D44" s="11" t="s">
        <v>1421</v>
      </c>
      <c r="E44" s="11" t="s">
        <v>1417</v>
      </c>
      <c r="F44" s="11" t="s">
        <v>1285</v>
      </c>
      <c r="G44" s="89" t="s">
        <v>1076</v>
      </c>
      <c r="H44" s="22" t="s">
        <v>1418</v>
      </c>
      <c r="I44" s="11" t="s">
        <v>1414</v>
      </c>
      <c r="J44" s="11"/>
      <c r="K44" s="189">
        <f t="shared" si="11"/>
        <v>781974</v>
      </c>
      <c r="L44" s="189">
        <v>58648</v>
      </c>
      <c r="M44" s="189">
        <v>58649</v>
      </c>
      <c r="N44" s="190">
        <v>0</v>
      </c>
      <c r="O44" s="190">
        <v>0</v>
      </c>
      <c r="P44" s="189">
        <v>664677</v>
      </c>
      <c r="Q44" s="190">
        <v>0</v>
      </c>
      <c r="R44" s="178" t="s">
        <v>1252</v>
      </c>
      <c r="S44" s="178" t="s">
        <v>1166</v>
      </c>
      <c r="T44" s="178" t="s">
        <v>61</v>
      </c>
      <c r="U44" s="178">
        <v>2020</v>
      </c>
    </row>
    <row r="45" spans="1:23" ht="39" customHeight="1" x14ac:dyDescent="0.25">
      <c r="A45" s="49" t="s">
        <v>855</v>
      </c>
      <c r="B45" s="262" t="s">
        <v>427</v>
      </c>
      <c r="C45" s="23" t="s">
        <v>306</v>
      </c>
      <c r="D45" s="11" t="s">
        <v>1421</v>
      </c>
      <c r="E45" s="11" t="s">
        <v>1417</v>
      </c>
      <c r="F45" s="11" t="s">
        <v>1285</v>
      </c>
      <c r="G45" s="89" t="s">
        <v>1076</v>
      </c>
      <c r="H45" s="22" t="s">
        <v>1418</v>
      </c>
      <c r="I45" s="11" t="s">
        <v>1414</v>
      </c>
      <c r="J45" s="11"/>
      <c r="K45" s="189">
        <f t="shared" si="11"/>
        <v>2463428.02</v>
      </c>
      <c r="L45" s="189">
        <v>1225408.02</v>
      </c>
      <c r="M45" s="189">
        <v>100380</v>
      </c>
      <c r="N45" s="190">
        <v>0</v>
      </c>
      <c r="O45" s="190">
        <v>0</v>
      </c>
      <c r="P45" s="189">
        <v>1137640</v>
      </c>
      <c r="Q45" s="190">
        <v>0</v>
      </c>
      <c r="R45" s="178" t="s">
        <v>1193</v>
      </c>
      <c r="S45" s="178" t="s">
        <v>1195</v>
      </c>
      <c r="T45" s="178" t="s">
        <v>93</v>
      </c>
      <c r="U45" s="178">
        <v>2020</v>
      </c>
    </row>
    <row r="46" spans="1:23" ht="39" customHeight="1" x14ac:dyDescent="0.25">
      <c r="A46" s="49" t="s">
        <v>856</v>
      </c>
      <c r="B46" s="262" t="s">
        <v>428</v>
      </c>
      <c r="C46" s="39" t="s">
        <v>1401</v>
      </c>
      <c r="D46" s="89" t="s">
        <v>1416</v>
      </c>
      <c r="E46" s="89" t="s">
        <v>1417</v>
      </c>
      <c r="F46" s="14" t="s">
        <v>1280</v>
      </c>
      <c r="G46" s="14" t="s">
        <v>1076</v>
      </c>
      <c r="H46" s="184" t="s">
        <v>1418</v>
      </c>
      <c r="I46" s="89" t="s">
        <v>1414</v>
      </c>
      <c r="J46" s="89"/>
      <c r="K46" s="189">
        <f t="shared" si="11"/>
        <v>1013672</v>
      </c>
      <c r="L46" s="189">
        <v>76027</v>
      </c>
      <c r="M46" s="189">
        <v>76025</v>
      </c>
      <c r="N46" s="190">
        <v>0</v>
      </c>
      <c r="O46" s="190">
        <v>0</v>
      </c>
      <c r="P46" s="189">
        <v>861620</v>
      </c>
      <c r="Q46" s="190">
        <v>0</v>
      </c>
      <c r="R46" s="185" t="s">
        <v>1170</v>
      </c>
      <c r="S46" s="182" t="s">
        <v>1197</v>
      </c>
      <c r="T46" s="182" t="s">
        <v>121</v>
      </c>
      <c r="U46" s="182">
        <v>2019</v>
      </c>
    </row>
    <row r="47" spans="1:23" ht="39" customHeight="1" x14ac:dyDescent="0.25">
      <c r="A47" s="49" t="s">
        <v>857</v>
      </c>
      <c r="B47" s="262" t="s">
        <v>429</v>
      </c>
      <c r="C47" s="39" t="s">
        <v>1402</v>
      </c>
      <c r="D47" s="89" t="s">
        <v>1416</v>
      </c>
      <c r="E47" s="89" t="s">
        <v>1417</v>
      </c>
      <c r="F47" s="14" t="s">
        <v>1280</v>
      </c>
      <c r="G47" s="14" t="s">
        <v>1076</v>
      </c>
      <c r="H47" s="184" t="s">
        <v>1418</v>
      </c>
      <c r="I47" s="89" t="s">
        <v>1414</v>
      </c>
      <c r="J47" s="89"/>
      <c r="K47" s="189">
        <f t="shared" si="11"/>
        <v>289620</v>
      </c>
      <c r="L47" s="189">
        <v>21722</v>
      </c>
      <c r="M47" s="189">
        <v>21721</v>
      </c>
      <c r="N47" s="190">
        <v>0</v>
      </c>
      <c r="O47" s="190">
        <v>0</v>
      </c>
      <c r="P47" s="189">
        <v>246177</v>
      </c>
      <c r="Q47" s="190">
        <v>0</v>
      </c>
      <c r="R47" s="185" t="s">
        <v>1170</v>
      </c>
      <c r="S47" s="182" t="s">
        <v>1173</v>
      </c>
      <c r="T47" s="182" t="s">
        <v>61</v>
      </c>
      <c r="U47" s="185" t="s">
        <v>122</v>
      </c>
    </row>
    <row r="48" spans="1:23" ht="39" customHeight="1" x14ac:dyDescent="0.25">
      <c r="A48" s="49" t="s">
        <v>858</v>
      </c>
      <c r="B48" s="262" t="s">
        <v>430</v>
      </c>
      <c r="C48" s="39" t="s">
        <v>229</v>
      </c>
      <c r="D48" s="89" t="s">
        <v>1416</v>
      </c>
      <c r="E48" s="89" t="s">
        <v>1417</v>
      </c>
      <c r="F48" s="14" t="s">
        <v>1280</v>
      </c>
      <c r="G48" s="14" t="s">
        <v>1076</v>
      </c>
      <c r="H48" s="184" t="s">
        <v>1418</v>
      </c>
      <c r="I48" s="89" t="s">
        <v>1414</v>
      </c>
      <c r="J48" s="89"/>
      <c r="K48" s="189">
        <f t="shared" si="11"/>
        <v>2204966.9699999997</v>
      </c>
      <c r="L48" s="189">
        <v>165372.51999999999</v>
      </c>
      <c r="M48" s="189">
        <v>165372.51999999999</v>
      </c>
      <c r="N48" s="190">
        <v>0</v>
      </c>
      <c r="O48" s="190">
        <v>0</v>
      </c>
      <c r="P48" s="189">
        <v>1874221.93</v>
      </c>
      <c r="Q48" s="190">
        <v>0</v>
      </c>
      <c r="R48" s="185" t="s">
        <v>1170</v>
      </c>
      <c r="S48" s="182" t="s">
        <v>1166</v>
      </c>
      <c r="T48" s="182" t="s">
        <v>1175</v>
      </c>
      <c r="U48" s="185">
        <v>2020</v>
      </c>
    </row>
    <row r="49" spans="1:21" s="72" customFormat="1" ht="39" customHeight="1" x14ac:dyDescent="0.25">
      <c r="A49" s="49" t="s">
        <v>859</v>
      </c>
      <c r="B49" s="262" t="s">
        <v>431</v>
      </c>
      <c r="C49" s="49" t="s">
        <v>1403</v>
      </c>
      <c r="D49" s="14" t="s">
        <v>1287</v>
      </c>
      <c r="E49" s="14" t="s">
        <v>1417</v>
      </c>
      <c r="F49" s="14" t="s">
        <v>1299</v>
      </c>
      <c r="G49" s="14" t="s">
        <v>1076</v>
      </c>
      <c r="H49" s="14" t="s">
        <v>1418</v>
      </c>
      <c r="I49" s="14" t="s">
        <v>1414</v>
      </c>
      <c r="J49" s="14"/>
      <c r="K49" s="189">
        <f t="shared" si="11"/>
        <v>690296.7</v>
      </c>
      <c r="L49" s="189">
        <v>88181.7</v>
      </c>
      <c r="M49" s="189">
        <v>48820.14</v>
      </c>
      <c r="N49" s="190">
        <v>0</v>
      </c>
      <c r="O49" s="190">
        <v>0</v>
      </c>
      <c r="P49" s="189">
        <v>553294.86</v>
      </c>
      <c r="Q49" s="190">
        <v>0</v>
      </c>
      <c r="R49" s="185" t="s">
        <v>1183</v>
      </c>
      <c r="S49" s="182" t="s">
        <v>1192</v>
      </c>
      <c r="T49" s="182" t="s">
        <v>1172</v>
      </c>
      <c r="U49" s="185">
        <v>2018</v>
      </c>
    </row>
    <row r="50" spans="1:21" ht="39" customHeight="1" x14ac:dyDescent="0.25">
      <c r="A50" s="49" t="s">
        <v>860</v>
      </c>
      <c r="B50" s="262" t="s">
        <v>432</v>
      </c>
      <c r="C50" s="39" t="s">
        <v>1404</v>
      </c>
      <c r="D50" s="14" t="s">
        <v>1287</v>
      </c>
      <c r="E50" s="89" t="s">
        <v>1417</v>
      </c>
      <c r="F50" s="14" t="s">
        <v>1299</v>
      </c>
      <c r="G50" s="89" t="s">
        <v>1076</v>
      </c>
      <c r="H50" s="89" t="s">
        <v>1418</v>
      </c>
      <c r="I50" s="89" t="s">
        <v>1414</v>
      </c>
      <c r="J50" s="89"/>
      <c r="K50" s="189">
        <f t="shared" si="11"/>
        <v>621866</v>
      </c>
      <c r="L50" s="189">
        <v>71588</v>
      </c>
      <c r="M50" s="189">
        <v>57924</v>
      </c>
      <c r="N50" s="190">
        <v>0</v>
      </c>
      <c r="O50" s="190">
        <v>0</v>
      </c>
      <c r="P50" s="189">
        <v>492354</v>
      </c>
      <c r="Q50" s="190">
        <v>0</v>
      </c>
      <c r="R50" s="185" t="s">
        <v>702</v>
      </c>
      <c r="S50" s="182" t="s">
        <v>701</v>
      </c>
      <c r="T50" s="182" t="s">
        <v>1170</v>
      </c>
      <c r="U50" s="185">
        <v>2018</v>
      </c>
    </row>
    <row r="51" spans="1:21" ht="39" customHeight="1" x14ac:dyDescent="0.25">
      <c r="A51" s="49" t="s">
        <v>861</v>
      </c>
      <c r="B51" s="262" t="s">
        <v>433</v>
      </c>
      <c r="C51" s="39" t="s">
        <v>1405</v>
      </c>
      <c r="D51" s="14" t="s">
        <v>1287</v>
      </c>
      <c r="E51" s="89" t="s">
        <v>1417</v>
      </c>
      <c r="F51" s="14" t="s">
        <v>1299</v>
      </c>
      <c r="G51" s="89" t="s">
        <v>1076</v>
      </c>
      <c r="H51" s="89" t="s">
        <v>1418</v>
      </c>
      <c r="I51" s="89" t="s">
        <v>1414</v>
      </c>
      <c r="J51" s="89"/>
      <c r="K51" s="189">
        <f t="shared" si="11"/>
        <v>2879573.76</v>
      </c>
      <c r="L51" s="189">
        <v>419059.38</v>
      </c>
      <c r="M51" s="189">
        <v>259001.52</v>
      </c>
      <c r="N51" s="190">
        <v>0</v>
      </c>
      <c r="O51" s="190">
        <v>0</v>
      </c>
      <c r="P51" s="189">
        <v>2201512.86</v>
      </c>
      <c r="Q51" s="190">
        <v>0</v>
      </c>
      <c r="R51" s="185" t="s">
        <v>704</v>
      </c>
      <c r="S51" s="182" t="s">
        <v>1170</v>
      </c>
      <c r="T51" s="182" t="s">
        <v>1168</v>
      </c>
      <c r="U51" s="185">
        <v>2018</v>
      </c>
    </row>
    <row r="52" spans="1:21" ht="39" customHeight="1" x14ac:dyDescent="0.25">
      <c r="A52" s="49" t="s">
        <v>862</v>
      </c>
      <c r="B52" s="262" t="s">
        <v>434</v>
      </c>
      <c r="C52" s="39" t="s">
        <v>312</v>
      </c>
      <c r="D52" s="14" t="s">
        <v>1287</v>
      </c>
      <c r="E52" s="89" t="s">
        <v>1417</v>
      </c>
      <c r="F52" s="14" t="s">
        <v>1299</v>
      </c>
      <c r="G52" s="89" t="s">
        <v>1076</v>
      </c>
      <c r="H52" s="89" t="s">
        <v>1418</v>
      </c>
      <c r="I52" s="89" t="s">
        <v>1414</v>
      </c>
      <c r="J52" s="89"/>
      <c r="K52" s="189">
        <f t="shared" si="11"/>
        <v>1448100</v>
      </c>
      <c r="L52" s="189">
        <v>108608</v>
      </c>
      <c r="M52" s="189">
        <v>108607</v>
      </c>
      <c r="N52" s="190">
        <v>0</v>
      </c>
      <c r="O52" s="190">
        <v>0</v>
      </c>
      <c r="P52" s="189">
        <v>1230885</v>
      </c>
      <c r="Q52" s="190">
        <v>0</v>
      </c>
      <c r="R52" s="185" t="s">
        <v>1252</v>
      </c>
      <c r="S52" s="182" t="s">
        <v>1175</v>
      </c>
      <c r="T52" s="182" t="s">
        <v>36</v>
      </c>
      <c r="U52" s="185">
        <v>2019</v>
      </c>
    </row>
    <row r="53" spans="1:21" ht="39" customHeight="1" x14ac:dyDescent="0.25">
      <c r="A53" s="49" t="s">
        <v>383</v>
      </c>
      <c r="B53" s="431" t="s">
        <v>435</v>
      </c>
      <c r="C53" s="39" t="s">
        <v>384</v>
      </c>
      <c r="D53" s="11" t="s">
        <v>1421</v>
      </c>
      <c r="E53" s="11" t="s">
        <v>1417</v>
      </c>
      <c r="F53" s="11" t="s">
        <v>1285</v>
      </c>
      <c r="G53" s="89" t="s">
        <v>1076</v>
      </c>
      <c r="H53" s="22" t="s">
        <v>1418</v>
      </c>
      <c r="I53" s="11" t="s">
        <v>1414</v>
      </c>
      <c r="J53" s="89"/>
      <c r="K53" s="189">
        <f t="shared" si="11"/>
        <v>3222032.9</v>
      </c>
      <c r="L53" s="189">
        <v>241652.47</v>
      </c>
      <c r="M53" s="189">
        <v>241652.47</v>
      </c>
      <c r="N53" s="190">
        <v>0</v>
      </c>
      <c r="O53" s="190">
        <v>0</v>
      </c>
      <c r="P53" s="189">
        <v>2738727.96</v>
      </c>
      <c r="Q53" s="190">
        <v>0</v>
      </c>
      <c r="R53" s="185" t="s">
        <v>1177</v>
      </c>
      <c r="S53" s="182" t="s">
        <v>95</v>
      </c>
      <c r="T53" s="182" t="s">
        <v>1882</v>
      </c>
      <c r="U53" s="185">
        <v>2020</v>
      </c>
    </row>
    <row r="54" spans="1:21" ht="39" customHeight="1" x14ac:dyDescent="0.25">
      <c r="A54" s="49" t="s">
        <v>1658</v>
      </c>
      <c r="B54" s="431" t="s">
        <v>1902</v>
      </c>
      <c r="C54" s="39" t="s">
        <v>1659</v>
      </c>
      <c r="D54" s="11" t="s">
        <v>1660</v>
      </c>
      <c r="E54" s="11" t="s">
        <v>1661</v>
      </c>
      <c r="F54" s="11" t="s">
        <v>1246</v>
      </c>
      <c r="G54" s="11" t="s">
        <v>1661</v>
      </c>
      <c r="H54" s="11" t="s">
        <v>1679</v>
      </c>
      <c r="I54" s="11" t="s">
        <v>1662</v>
      </c>
      <c r="J54" s="89"/>
      <c r="K54" s="189">
        <f t="shared" ref="K54" si="12">L54+M54+N54+O54+P54</f>
        <v>1980000</v>
      </c>
      <c r="L54" s="189">
        <v>0</v>
      </c>
      <c r="M54" s="189">
        <v>0</v>
      </c>
      <c r="N54" s="190">
        <v>1980000</v>
      </c>
      <c r="O54" s="190">
        <v>0</v>
      </c>
      <c r="P54" s="189">
        <v>0</v>
      </c>
      <c r="Q54" s="190">
        <v>0</v>
      </c>
      <c r="R54" s="11" t="s">
        <v>1661</v>
      </c>
      <c r="S54" s="11" t="s">
        <v>1661</v>
      </c>
      <c r="T54" s="11" t="s">
        <v>1661</v>
      </c>
      <c r="U54" s="185">
        <v>2022</v>
      </c>
    </row>
    <row r="55" spans="1:21" ht="39" customHeight="1" x14ac:dyDescent="0.25">
      <c r="A55" s="368" t="s">
        <v>1442</v>
      </c>
      <c r="B55" s="374"/>
      <c r="C55" s="368" t="s">
        <v>1443</v>
      </c>
      <c r="D55" s="374"/>
      <c r="E55" s="374"/>
      <c r="F55" s="374"/>
      <c r="G55" s="374"/>
      <c r="H55" s="374"/>
      <c r="I55" s="374"/>
      <c r="J55" s="374"/>
      <c r="K55" s="371">
        <f t="shared" ref="K55:Q55" si="13">K56</f>
        <v>27484835.609999999</v>
      </c>
      <c r="L55" s="371">
        <f t="shared" si="13"/>
        <v>9461878.8300000001</v>
      </c>
      <c r="M55" s="371">
        <f t="shared" si="13"/>
        <v>0</v>
      </c>
      <c r="N55" s="371">
        <f t="shared" si="13"/>
        <v>0</v>
      </c>
      <c r="O55" s="371">
        <f t="shared" si="13"/>
        <v>65035.01</v>
      </c>
      <c r="P55" s="371">
        <f t="shared" si="13"/>
        <v>17957921.770000003</v>
      </c>
      <c r="Q55" s="371">
        <f t="shared" si="13"/>
        <v>0</v>
      </c>
      <c r="R55" s="373"/>
      <c r="S55" s="373"/>
      <c r="T55" s="373"/>
      <c r="U55" s="373"/>
    </row>
    <row r="56" spans="1:21" ht="39" customHeight="1" x14ac:dyDescent="0.25">
      <c r="A56" s="356" t="s">
        <v>840</v>
      </c>
      <c r="B56" s="383"/>
      <c r="C56" s="356" t="s">
        <v>1369</v>
      </c>
      <c r="D56" s="357"/>
      <c r="E56" s="357"/>
      <c r="F56" s="357"/>
      <c r="G56" s="357"/>
      <c r="H56" s="357"/>
      <c r="I56" s="357"/>
      <c r="J56" s="357"/>
      <c r="K56" s="380">
        <f t="shared" ref="K56:Q56" si="14">K57+K83+K93+K105</f>
        <v>27484835.609999999</v>
      </c>
      <c r="L56" s="380">
        <f t="shared" si="14"/>
        <v>9461878.8300000001</v>
      </c>
      <c r="M56" s="380">
        <f t="shared" si="14"/>
        <v>0</v>
      </c>
      <c r="N56" s="380">
        <f t="shared" si="14"/>
        <v>0</v>
      </c>
      <c r="O56" s="380">
        <f t="shared" si="14"/>
        <v>65035.01</v>
      </c>
      <c r="P56" s="380">
        <f t="shared" si="14"/>
        <v>17957921.770000003</v>
      </c>
      <c r="Q56" s="380">
        <f t="shared" si="14"/>
        <v>0</v>
      </c>
      <c r="R56" s="383"/>
      <c r="S56" s="383"/>
      <c r="T56" s="383"/>
      <c r="U56" s="383"/>
    </row>
    <row r="57" spans="1:21" ht="39" customHeight="1" x14ac:dyDescent="0.25">
      <c r="A57" s="397" t="s">
        <v>841</v>
      </c>
      <c r="B57" s="436"/>
      <c r="C57" s="397" t="s">
        <v>1428</v>
      </c>
      <c r="D57" s="399"/>
      <c r="E57" s="399"/>
      <c r="F57" s="399"/>
      <c r="G57" s="399"/>
      <c r="H57" s="399"/>
      <c r="I57" s="399"/>
      <c r="J57" s="399"/>
      <c r="K57" s="396">
        <f>SUM(K58:K82)</f>
        <v>20693097.209999997</v>
      </c>
      <c r="L57" s="396">
        <f t="shared" ref="L57:Q57" si="15">SUM(L58:L82)</f>
        <v>8259895.3499999987</v>
      </c>
      <c r="M57" s="396">
        <f t="shared" si="15"/>
        <v>0</v>
      </c>
      <c r="N57" s="396">
        <f t="shared" si="15"/>
        <v>0</v>
      </c>
      <c r="O57" s="396">
        <f t="shared" si="15"/>
        <v>56755.22</v>
      </c>
      <c r="P57" s="396">
        <f t="shared" si="15"/>
        <v>12376446.640000002</v>
      </c>
      <c r="Q57" s="396">
        <f t="shared" si="15"/>
        <v>0</v>
      </c>
      <c r="R57" s="398"/>
      <c r="S57" s="398"/>
      <c r="T57" s="398"/>
      <c r="U57" s="398"/>
    </row>
    <row r="58" spans="1:21" ht="39" customHeight="1" x14ac:dyDescent="0.25">
      <c r="A58" s="49" t="s">
        <v>863</v>
      </c>
      <c r="B58" s="262" t="s">
        <v>436</v>
      </c>
      <c r="C58" s="39" t="s">
        <v>313</v>
      </c>
      <c r="D58" s="89" t="s">
        <v>1422</v>
      </c>
      <c r="E58" s="89" t="s">
        <v>1423</v>
      </c>
      <c r="F58" s="89" t="s">
        <v>1290</v>
      </c>
      <c r="G58" s="89" t="s">
        <v>1095</v>
      </c>
      <c r="H58" s="89" t="s">
        <v>1418</v>
      </c>
      <c r="I58" s="89" t="s">
        <v>1414</v>
      </c>
      <c r="J58" s="89"/>
      <c r="K58" s="190">
        <f>L58+M58+N58+O58+P58</f>
        <v>568016.01</v>
      </c>
      <c r="L58" s="189">
        <v>85202.4</v>
      </c>
      <c r="M58" s="190">
        <v>0</v>
      </c>
      <c r="N58" s="190">
        <v>0</v>
      </c>
      <c r="O58" s="190">
        <v>0</v>
      </c>
      <c r="P58" s="189">
        <v>482813.61</v>
      </c>
      <c r="Q58" s="190">
        <v>0</v>
      </c>
      <c r="R58" s="185" t="s">
        <v>701</v>
      </c>
      <c r="S58" s="185" t="s">
        <v>1170</v>
      </c>
      <c r="T58" s="185" t="s">
        <v>1192</v>
      </c>
      <c r="U58" s="185">
        <v>2019</v>
      </c>
    </row>
    <row r="59" spans="1:21" ht="39" customHeight="1" x14ac:dyDescent="0.25">
      <c r="A59" s="49" t="s">
        <v>864</v>
      </c>
      <c r="B59" s="262" t="s">
        <v>437</v>
      </c>
      <c r="C59" s="49" t="s">
        <v>1408</v>
      </c>
      <c r="D59" s="14" t="s">
        <v>1419</v>
      </c>
      <c r="E59" s="14" t="s">
        <v>1423</v>
      </c>
      <c r="F59" s="14" t="s">
        <v>1298</v>
      </c>
      <c r="G59" s="14" t="s">
        <v>1095</v>
      </c>
      <c r="H59" s="14" t="s">
        <v>1418</v>
      </c>
      <c r="I59" s="14" t="s">
        <v>1414</v>
      </c>
      <c r="J59" s="14"/>
      <c r="K59" s="190">
        <f t="shared" ref="K59:K81" si="16">L59+M59+N59+O59+P59</f>
        <v>1430708.28</v>
      </c>
      <c r="L59" s="191">
        <v>330506.06</v>
      </c>
      <c r="M59" s="192">
        <v>0</v>
      </c>
      <c r="N59" s="192">
        <v>0</v>
      </c>
      <c r="O59" s="191">
        <v>0</v>
      </c>
      <c r="P59" s="191">
        <v>1100202.22</v>
      </c>
      <c r="Q59" s="190">
        <v>0</v>
      </c>
      <c r="R59" s="182" t="s">
        <v>1179</v>
      </c>
      <c r="S59" s="182" t="s">
        <v>701</v>
      </c>
      <c r="T59" s="182" t="s">
        <v>1167</v>
      </c>
      <c r="U59" s="182" t="s">
        <v>92</v>
      </c>
    </row>
    <row r="60" spans="1:21" ht="39" customHeight="1" x14ac:dyDescent="0.25">
      <c r="A60" s="49" t="s">
        <v>865</v>
      </c>
      <c r="B60" s="431" t="s">
        <v>438</v>
      </c>
      <c r="C60" s="39" t="s">
        <v>1711</v>
      </c>
      <c r="D60" s="89" t="s">
        <v>1412</v>
      </c>
      <c r="E60" s="89" t="s">
        <v>1423</v>
      </c>
      <c r="F60" s="89" t="s">
        <v>1300</v>
      </c>
      <c r="G60" s="14" t="s">
        <v>1095</v>
      </c>
      <c r="H60" s="89" t="s">
        <v>1418</v>
      </c>
      <c r="I60" s="89" t="s">
        <v>1414</v>
      </c>
      <c r="J60" s="89"/>
      <c r="K60" s="190">
        <f t="shared" si="16"/>
        <v>1052050.95</v>
      </c>
      <c r="L60" s="191">
        <v>275134.37</v>
      </c>
      <c r="M60" s="190">
        <v>0</v>
      </c>
      <c r="N60" s="190">
        <v>0</v>
      </c>
      <c r="O60" s="189">
        <v>0</v>
      </c>
      <c r="P60" s="189">
        <v>776916.58</v>
      </c>
      <c r="Q60" s="190">
        <v>0</v>
      </c>
      <c r="R60" s="185" t="s">
        <v>1197</v>
      </c>
      <c r="S60" s="185" t="s">
        <v>1195</v>
      </c>
      <c r="T60" s="185" t="s">
        <v>1177</v>
      </c>
      <c r="U60" s="186">
        <v>2019</v>
      </c>
    </row>
    <row r="61" spans="1:21" ht="39" customHeight="1" x14ac:dyDescent="0.25">
      <c r="A61" s="49" t="s">
        <v>866</v>
      </c>
      <c r="B61" s="431" t="s">
        <v>439</v>
      </c>
      <c r="C61" s="68" t="s">
        <v>88</v>
      </c>
      <c r="D61" s="11" t="s">
        <v>1421</v>
      </c>
      <c r="E61" s="11" t="s">
        <v>1423</v>
      </c>
      <c r="F61" s="11" t="s">
        <v>1285</v>
      </c>
      <c r="G61" s="89" t="s">
        <v>1095</v>
      </c>
      <c r="H61" s="11" t="s">
        <v>1418</v>
      </c>
      <c r="I61" s="11" t="s">
        <v>1414</v>
      </c>
      <c r="J61" s="11"/>
      <c r="K61" s="190">
        <f>L61+O61+N61+P61</f>
        <v>1761987.06</v>
      </c>
      <c r="L61" s="191">
        <v>259146.6</v>
      </c>
      <c r="M61" s="192">
        <v>0</v>
      </c>
      <c r="N61" s="192">
        <v>0</v>
      </c>
      <c r="O61" s="191">
        <v>5151.46</v>
      </c>
      <c r="P61" s="191">
        <v>1497689</v>
      </c>
      <c r="Q61" s="190">
        <v>0</v>
      </c>
      <c r="R61" s="178" t="s">
        <v>1169</v>
      </c>
      <c r="S61" s="178" t="s">
        <v>1171</v>
      </c>
      <c r="T61" s="178" t="s">
        <v>1166</v>
      </c>
      <c r="U61" s="178">
        <v>2020</v>
      </c>
    </row>
    <row r="62" spans="1:21" ht="39" customHeight="1" x14ac:dyDescent="0.25">
      <c r="A62" s="49" t="s">
        <v>867</v>
      </c>
      <c r="B62" s="431" t="s">
        <v>1886</v>
      </c>
      <c r="C62" s="68" t="s">
        <v>1887</v>
      </c>
      <c r="D62" s="11" t="s">
        <v>1421</v>
      </c>
      <c r="E62" s="11" t="s">
        <v>1423</v>
      </c>
      <c r="F62" s="11" t="s">
        <v>1285</v>
      </c>
      <c r="G62" s="89" t="s">
        <v>1096</v>
      </c>
      <c r="H62" s="11" t="s">
        <v>1418</v>
      </c>
      <c r="I62" s="11" t="s">
        <v>1414</v>
      </c>
      <c r="J62" s="11"/>
      <c r="K62" s="190">
        <f t="shared" ref="K62" si="17">L62+M62+N62+O62+P62</f>
        <v>1117672.1300000001</v>
      </c>
      <c r="L62" s="191">
        <v>167650.82</v>
      </c>
      <c r="M62" s="192">
        <v>0</v>
      </c>
      <c r="N62" s="192">
        <v>0</v>
      </c>
      <c r="O62" s="191">
        <v>0</v>
      </c>
      <c r="P62" s="191">
        <v>950021.31</v>
      </c>
      <c r="Q62" s="190">
        <v>0</v>
      </c>
      <c r="R62" s="178" t="s">
        <v>121</v>
      </c>
      <c r="S62" s="178" t="s">
        <v>95</v>
      </c>
      <c r="T62" s="178" t="s">
        <v>1888</v>
      </c>
      <c r="U62" s="178">
        <v>2020</v>
      </c>
    </row>
    <row r="63" spans="1:21" ht="39" customHeight="1" x14ac:dyDescent="0.25">
      <c r="A63" s="49" t="s">
        <v>868</v>
      </c>
      <c r="B63" s="431" t="s">
        <v>440</v>
      </c>
      <c r="C63" s="39" t="s">
        <v>1411</v>
      </c>
      <c r="D63" s="14" t="s">
        <v>1287</v>
      </c>
      <c r="E63" s="14" t="s">
        <v>1423</v>
      </c>
      <c r="F63" s="14" t="s">
        <v>1299</v>
      </c>
      <c r="G63" s="89" t="s">
        <v>1095</v>
      </c>
      <c r="H63" s="89" t="s">
        <v>1418</v>
      </c>
      <c r="I63" s="89" t="s">
        <v>1414</v>
      </c>
      <c r="J63" s="89"/>
      <c r="K63" s="190">
        <f t="shared" si="16"/>
        <v>258864.06</v>
      </c>
      <c r="L63" s="189">
        <v>38829.61</v>
      </c>
      <c r="M63" s="190">
        <v>0</v>
      </c>
      <c r="N63" s="190">
        <v>0</v>
      </c>
      <c r="O63" s="190">
        <v>0</v>
      </c>
      <c r="P63" s="189">
        <v>220034.45</v>
      </c>
      <c r="Q63" s="190">
        <v>0</v>
      </c>
      <c r="R63" s="185" t="s">
        <v>701</v>
      </c>
      <c r="S63" s="185" t="s">
        <v>1175</v>
      </c>
      <c r="T63" s="185" t="s">
        <v>36</v>
      </c>
      <c r="U63" s="185" t="s">
        <v>1706</v>
      </c>
    </row>
    <row r="64" spans="1:21" ht="39" customHeight="1" x14ac:dyDescent="0.25">
      <c r="A64" s="49" t="s">
        <v>869</v>
      </c>
      <c r="B64" s="431" t="s">
        <v>441</v>
      </c>
      <c r="C64" s="39" t="s">
        <v>1924</v>
      </c>
      <c r="D64" s="14" t="s">
        <v>1287</v>
      </c>
      <c r="E64" s="14" t="s">
        <v>1423</v>
      </c>
      <c r="F64" s="14" t="s">
        <v>1299</v>
      </c>
      <c r="G64" s="89" t="s">
        <v>1095</v>
      </c>
      <c r="H64" s="89" t="s">
        <v>1418</v>
      </c>
      <c r="I64" s="89" t="s">
        <v>1414</v>
      </c>
      <c r="J64" s="89"/>
      <c r="K64" s="190">
        <f t="shared" si="16"/>
        <v>133639.67999999999</v>
      </c>
      <c r="L64" s="189">
        <v>20045.97</v>
      </c>
      <c r="M64" s="190">
        <v>0</v>
      </c>
      <c r="N64" s="190">
        <v>0</v>
      </c>
      <c r="O64" s="190">
        <v>0</v>
      </c>
      <c r="P64" s="189">
        <v>113593.71</v>
      </c>
      <c r="Q64" s="190">
        <v>0</v>
      </c>
      <c r="R64" s="185" t="s">
        <v>701</v>
      </c>
      <c r="S64" s="185" t="s">
        <v>1196</v>
      </c>
      <c r="T64" s="185" t="s">
        <v>1198</v>
      </c>
      <c r="U64" s="185" t="s">
        <v>122</v>
      </c>
    </row>
    <row r="65" spans="1:21" ht="39" customHeight="1" x14ac:dyDescent="0.25">
      <c r="A65" s="49" t="s">
        <v>870</v>
      </c>
      <c r="B65" s="431" t="s">
        <v>1925</v>
      </c>
      <c r="C65" s="39" t="s">
        <v>124</v>
      </c>
      <c r="D65" s="14" t="s">
        <v>742</v>
      </c>
      <c r="E65" s="14" t="s">
        <v>1423</v>
      </c>
      <c r="F65" s="14" t="s">
        <v>1246</v>
      </c>
      <c r="G65" s="89" t="s">
        <v>1095</v>
      </c>
      <c r="H65" s="89" t="s">
        <v>1418</v>
      </c>
      <c r="I65" s="89" t="s">
        <v>1414</v>
      </c>
      <c r="J65" s="89"/>
      <c r="K65" s="190">
        <f t="shared" si="16"/>
        <v>700000</v>
      </c>
      <c r="L65" s="189">
        <v>448000</v>
      </c>
      <c r="M65" s="190">
        <v>0</v>
      </c>
      <c r="N65" s="190">
        <v>0</v>
      </c>
      <c r="O65" s="190">
        <v>0</v>
      </c>
      <c r="P65" s="189">
        <v>252000</v>
      </c>
      <c r="Q65" s="190">
        <v>0</v>
      </c>
      <c r="R65" s="185" t="s">
        <v>1168</v>
      </c>
      <c r="S65" s="185" t="s">
        <v>1199</v>
      </c>
      <c r="T65" s="185" t="s">
        <v>95</v>
      </c>
      <c r="U65" s="185">
        <v>2019</v>
      </c>
    </row>
    <row r="66" spans="1:21" ht="39" customHeight="1" x14ac:dyDescent="0.25">
      <c r="A66" s="49" t="s">
        <v>871</v>
      </c>
      <c r="B66" s="431" t="s">
        <v>442</v>
      </c>
      <c r="C66" s="39" t="s">
        <v>296</v>
      </c>
      <c r="D66" s="14" t="s">
        <v>742</v>
      </c>
      <c r="E66" s="14" t="s">
        <v>1423</v>
      </c>
      <c r="F66" s="14" t="s">
        <v>1246</v>
      </c>
      <c r="G66" s="89" t="s">
        <v>1095</v>
      </c>
      <c r="H66" s="89" t="s">
        <v>1418</v>
      </c>
      <c r="I66" s="89" t="s">
        <v>1414</v>
      </c>
      <c r="J66" s="89"/>
      <c r="K66" s="190">
        <f t="shared" si="16"/>
        <v>8223977</v>
      </c>
      <c r="L66" s="189">
        <v>5350000</v>
      </c>
      <c r="M66" s="190">
        <v>0</v>
      </c>
      <c r="N66" s="190">
        <v>0</v>
      </c>
      <c r="O66" s="190">
        <v>0</v>
      </c>
      <c r="P66" s="189">
        <v>2873977</v>
      </c>
      <c r="Q66" s="190">
        <v>0</v>
      </c>
      <c r="R66" s="185" t="s">
        <v>1193</v>
      </c>
      <c r="S66" s="185" t="s">
        <v>57</v>
      </c>
      <c r="T66" s="185" t="s">
        <v>58</v>
      </c>
      <c r="U66" s="185">
        <v>2020</v>
      </c>
    </row>
    <row r="67" spans="1:21" ht="39" customHeight="1" x14ac:dyDescent="0.25">
      <c r="A67" s="49" t="s">
        <v>872</v>
      </c>
      <c r="B67" s="431" t="s">
        <v>443</v>
      </c>
      <c r="C67" s="39" t="s">
        <v>297</v>
      </c>
      <c r="D67" s="14" t="s">
        <v>742</v>
      </c>
      <c r="E67" s="14" t="s">
        <v>1423</v>
      </c>
      <c r="F67" s="14" t="s">
        <v>1246</v>
      </c>
      <c r="G67" s="89" t="s">
        <v>1095</v>
      </c>
      <c r="H67" s="89" t="s">
        <v>1418</v>
      </c>
      <c r="I67" s="89" t="s">
        <v>1414</v>
      </c>
      <c r="J67" s="89"/>
      <c r="K67" s="190">
        <f t="shared" si="16"/>
        <v>1000000</v>
      </c>
      <c r="L67" s="189">
        <v>640000</v>
      </c>
      <c r="M67" s="190">
        <v>0</v>
      </c>
      <c r="N67" s="190">
        <v>0</v>
      </c>
      <c r="O67" s="190">
        <v>0</v>
      </c>
      <c r="P67" s="189">
        <v>360000</v>
      </c>
      <c r="Q67" s="190">
        <v>0</v>
      </c>
      <c r="R67" s="185" t="s">
        <v>1168</v>
      </c>
      <c r="S67" s="185" t="s">
        <v>1199</v>
      </c>
      <c r="T67" s="185" t="s">
        <v>95</v>
      </c>
      <c r="U67" s="185">
        <v>2020</v>
      </c>
    </row>
    <row r="68" spans="1:21" ht="39" customHeight="1" x14ac:dyDescent="0.25">
      <c r="A68" s="49" t="s">
        <v>873</v>
      </c>
      <c r="B68" s="431" t="s">
        <v>444</v>
      </c>
      <c r="C68" s="39" t="s">
        <v>1693</v>
      </c>
      <c r="D68" s="14" t="s">
        <v>1416</v>
      </c>
      <c r="E68" s="14" t="s">
        <v>1423</v>
      </c>
      <c r="F68" s="14" t="s">
        <v>1280</v>
      </c>
      <c r="G68" s="89" t="s">
        <v>1095</v>
      </c>
      <c r="H68" s="89" t="s">
        <v>1418</v>
      </c>
      <c r="I68" s="89" t="s">
        <v>750</v>
      </c>
      <c r="J68" s="89"/>
      <c r="K68" s="190">
        <f t="shared" si="16"/>
        <v>711488.24</v>
      </c>
      <c r="L68" s="189">
        <v>106723.24</v>
      </c>
      <c r="M68" s="190">
        <v>0</v>
      </c>
      <c r="N68" s="190">
        <v>0</v>
      </c>
      <c r="O68" s="190">
        <v>0</v>
      </c>
      <c r="P68" s="189">
        <v>604765</v>
      </c>
      <c r="Q68" s="190">
        <v>0</v>
      </c>
      <c r="R68" s="185" t="s">
        <v>1174</v>
      </c>
      <c r="S68" s="185" t="s">
        <v>93</v>
      </c>
      <c r="T68" s="185" t="s">
        <v>1199</v>
      </c>
      <c r="U68" s="185">
        <v>2021</v>
      </c>
    </row>
    <row r="69" spans="1:21" ht="39" customHeight="1" x14ac:dyDescent="0.25">
      <c r="A69" s="49" t="s">
        <v>1019</v>
      </c>
      <c r="B69" s="431" t="s">
        <v>445</v>
      </c>
      <c r="C69" s="39" t="s">
        <v>1275</v>
      </c>
      <c r="D69" s="14" t="s">
        <v>1024</v>
      </c>
      <c r="E69" s="14" t="s">
        <v>1423</v>
      </c>
      <c r="F69" s="14" t="s">
        <v>1025</v>
      </c>
      <c r="G69" s="89" t="s">
        <v>1095</v>
      </c>
      <c r="H69" s="89" t="s">
        <v>1418</v>
      </c>
      <c r="I69" s="89"/>
      <c r="J69" s="89"/>
      <c r="K69" s="190">
        <f t="shared" si="16"/>
        <v>201097.24</v>
      </c>
      <c r="L69" s="189">
        <v>39922.019999999997</v>
      </c>
      <c r="M69" s="190">
        <v>0</v>
      </c>
      <c r="N69" s="190">
        <v>0</v>
      </c>
      <c r="O69" s="190">
        <v>15082.29</v>
      </c>
      <c r="P69" s="189">
        <v>146092.93</v>
      </c>
      <c r="Q69" s="190">
        <v>0</v>
      </c>
      <c r="R69" s="185" t="s">
        <v>1167</v>
      </c>
      <c r="S69" s="185" t="s">
        <v>1193</v>
      </c>
      <c r="T69" s="185" t="s">
        <v>1180</v>
      </c>
      <c r="U69" s="185">
        <v>2020</v>
      </c>
    </row>
    <row r="70" spans="1:21" ht="39" customHeight="1" x14ac:dyDescent="0.25">
      <c r="A70" s="49" t="s">
        <v>1072</v>
      </c>
      <c r="B70" s="431" t="s">
        <v>446</v>
      </c>
      <c r="C70" s="39" t="s">
        <v>17</v>
      </c>
      <c r="D70" s="14" t="s">
        <v>1287</v>
      </c>
      <c r="E70" s="14" t="s">
        <v>1423</v>
      </c>
      <c r="F70" s="14" t="s">
        <v>1299</v>
      </c>
      <c r="G70" s="89" t="s">
        <v>1095</v>
      </c>
      <c r="H70" s="89" t="s">
        <v>1418</v>
      </c>
      <c r="I70" s="89" t="s">
        <v>750</v>
      </c>
      <c r="J70" s="89"/>
      <c r="K70" s="190">
        <f t="shared" si="16"/>
        <v>320395</v>
      </c>
      <c r="L70" s="189">
        <v>48060</v>
      </c>
      <c r="M70" s="190">
        <v>0</v>
      </c>
      <c r="N70" s="190">
        <v>0</v>
      </c>
      <c r="O70" s="190">
        <v>0</v>
      </c>
      <c r="P70" s="189">
        <v>272335</v>
      </c>
      <c r="Q70" s="190">
        <v>0</v>
      </c>
      <c r="R70" s="185" t="s">
        <v>701</v>
      </c>
      <c r="S70" s="185" t="s">
        <v>1198</v>
      </c>
      <c r="T70" s="185" t="s">
        <v>58</v>
      </c>
      <c r="U70" s="185">
        <v>2020</v>
      </c>
    </row>
    <row r="71" spans="1:21" ht="39" customHeight="1" x14ac:dyDescent="0.25">
      <c r="A71" s="49" t="s">
        <v>18</v>
      </c>
      <c r="B71" s="431" t="s">
        <v>447</v>
      </c>
      <c r="C71" s="39" t="s">
        <v>20</v>
      </c>
      <c r="D71" s="14" t="s">
        <v>1287</v>
      </c>
      <c r="E71" s="14" t="s">
        <v>1423</v>
      </c>
      <c r="F71" s="14" t="s">
        <v>1299</v>
      </c>
      <c r="G71" s="89" t="s">
        <v>1095</v>
      </c>
      <c r="H71" s="89" t="s">
        <v>1418</v>
      </c>
      <c r="I71" s="89" t="s">
        <v>750</v>
      </c>
      <c r="J71" s="89"/>
      <c r="K71" s="190">
        <f t="shared" si="16"/>
        <v>261595.76</v>
      </c>
      <c r="L71" s="189">
        <v>39239.370000000003</v>
      </c>
      <c r="M71" s="190">
        <v>0</v>
      </c>
      <c r="N71" s="190">
        <v>0</v>
      </c>
      <c r="O71" s="190">
        <v>0</v>
      </c>
      <c r="P71" s="189">
        <v>222356.39</v>
      </c>
      <c r="Q71" s="190">
        <v>0</v>
      </c>
      <c r="R71" s="185" t="s">
        <v>701</v>
      </c>
      <c r="S71" s="185" t="s">
        <v>1193</v>
      </c>
      <c r="T71" s="185" t="s">
        <v>1180</v>
      </c>
      <c r="U71" s="185">
        <v>2018</v>
      </c>
    </row>
    <row r="72" spans="1:21" ht="39" customHeight="1" x14ac:dyDescent="0.25">
      <c r="A72" s="49" t="s">
        <v>19</v>
      </c>
      <c r="B72" s="431" t="s">
        <v>448</v>
      </c>
      <c r="C72" s="39" t="s">
        <v>1915</v>
      </c>
      <c r="D72" s="14" t="s">
        <v>1287</v>
      </c>
      <c r="E72" s="14" t="s">
        <v>1423</v>
      </c>
      <c r="F72" s="14" t="s">
        <v>1299</v>
      </c>
      <c r="G72" s="89" t="s">
        <v>1095</v>
      </c>
      <c r="H72" s="89" t="s">
        <v>1418</v>
      </c>
      <c r="I72" s="89" t="s">
        <v>750</v>
      </c>
      <c r="J72" s="89"/>
      <c r="K72" s="190">
        <f t="shared" si="16"/>
        <v>96692.47</v>
      </c>
      <c r="L72" s="189">
        <v>14503.88</v>
      </c>
      <c r="M72" s="190">
        <v>0</v>
      </c>
      <c r="N72" s="190">
        <v>0</v>
      </c>
      <c r="O72" s="190">
        <v>0</v>
      </c>
      <c r="P72" s="189">
        <v>82188.59</v>
      </c>
      <c r="Q72" s="190">
        <v>0</v>
      </c>
      <c r="R72" s="185" t="s">
        <v>701</v>
      </c>
      <c r="S72" s="185" t="s">
        <v>1195</v>
      </c>
      <c r="T72" s="185" t="s">
        <v>1196</v>
      </c>
      <c r="U72" s="185">
        <v>2019</v>
      </c>
    </row>
    <row r="73" spans="1:21" ht="39" customHeight="1" x14ac:dyDescent="0.25">
      <c r="A73" s="49" t="s">
        <v>1204</v>
      </c>
      <c r="B73" s="431" t="s">
        <v>449</v>
      </c>
      <c r="C73" s="39" t="s">
        <v>1914</v>
      </c>
      <c r="D73" s="14" t="s">
        <v>1287</v>
      </c>
      <c r="E73" s="14" t="s">
        <v>1423</v>
      </c>
      <c r="F73" s="14" t="s">
        <v>1299</v>
      </c>
      <c r="G73" s="89" t="s">
        <v>1095</v>
      </c>
      <c r="H73" s="89" t="s">
        <v>1418</v>
      </c>
      <c r="I73" s="89" t="s">
        <v>750</v>
      </c>
      <c r="J73" s="89"/>
      <c r="K73" s="190">
        <f t="shared" si="16"/>
        <v>303768.69</v>
      </c>
      <c r="L73" s="189">
        <v>45565.31</v>
      </c>
      <c r="M73" s="190">
        <v>0</v>
      </c>
      <c r="N73" s="190">
        <v>0</v>
      </c>
      <c r="O73" s="190">
        <v>0</v>
      </c>
      <c r="P73" s="189">
        <v>258203.38</v>
      </c>
      <c r="Q73" s="190">
        <v>0</v>
      </c>
      <c r="R73" s="185" t="s">
        <v>701</v>
      </c>
      <c r="S73" s="185" t="s">
        <v>57</v>
      </c>
      <c r="T73" s="185" t="s">
        <v>1198</v>
      </c>
      <c r="U73" s="185">
        <v>2020</v>
      </c>
    </row>
    <row r="74" spans="1:21" ht="39" customHeight="1" x14ac:dyDescent="0.25">
      <c r="A74" s="49" t="s">
        <v>1205</v>
      </c>
      <c r="B74" s="431" t="s">
        <v>450</v>
      </c>
      <c r="C74" s="39" t="s">
        <v>1506</v>
      </c>
      <c r="D74" s="14" t="s">
        <v>1422</v>
      </c>
      <c r="E74" s="14" t="s">
        <v>1423</v>
      </c>
      <c r="F74" s="14" t="s">
        <v>1290</v>
      </c>
      <c r="G74" s="89" t="s">
        <v>1095</v>
      </c>
      <c r="H74" s="89" t="s">
        <v>1418</v>
      </c>
      <c r="I74" s="89"/>
      <c r="J74" s="89"/>
      <c r="K74" s="190">
        <f t="shared" si="16"/>
        <v>496381.44999999995</v>
      </c>
      <c r="L74" s="189">
        <v>74457.22</v>
      </c>
      <c r="M74" s="190">
        <v>0</v>
      </c>
      <c r="N74" s="190">
        <v>0</v>
      </c>
      <c r="O74" s="190">
        <v>0</v>
      </c>
      <c r="P74" s="189">
        <v>421924.23</v>
      </c>
      <c r="Q74" s="190">
        <v>0</v>
      </c>
      <c r="R74" s="185" t="s">
        <v>1193</v>
      </c>
      <c r="S74" s="185" t="s">
        <v>1195</v>
      </c>
      <c r="T74" s="185" t="s">
        <v>1177</v>
      </c>
      <c r="U74" s="185">
        <v>2020</v>
      </c>
    </row>
    <row r="75" spans="1:21" ht="39" customHeight="1" x14ac:dyDescent="0.25">
      <c r="A75" s="49" t="s">
        <v>1288</v>
      </c>
      <c r="B75" s="431" t="s">
        <v>451</v>
      </c>
      <c r="C75" s="39" t="s">
        <v>1664</v>
      </c>
      <c r="D75" s="14" t="s">
        <v>1422</v>
      </c>
      <c r="E75" s="14" t="s">
        <v>1423</v>
      </c>
      <c r="F75" s="14" t="s">
        <v>1290</v>
      </c>
      <c r="G75" s="89" t="s">
        <v>1095</v>
      </c>
      <c r="H75" s="89" t="s">
        <v>1418</v>
      </c>
      <c r="I75" s="89" t="s">
        <v>750</v>
      </c>
      <c r="J75" s="89"/>
      <c r="K75" s="190">
        <f t="shared" si="16"/>
        <v>463889.80000000005</v>
      </c>
      <c r="L75" s="189">
        <v>69583.47</v>
      </c>
      <c r="M75" s="190">
        <v>0</v>
      </c>
      <c r="N75" s="190">
        <v>0</v>
      </c>
      <c r="O75" s="190">
        <v>0</v>
      </c>
      <c r="P75" s="189">
        <v>394306.33</v>
      </c>
      <c r="Q75" s="190">
        <v>0</v>
      </c>
      <c r="R75" s="185" t="s">
        <v>61</v>
      </c>
      <c r="S75" s="185" t="s">
        <v>1176</v>
      </c>
      <c r="T75" s="185" t="s">
        <v>121</v>
      </c>
      <c r="U75" s="185">
        <v>2021</v>
      </c>
    </row>
    <row r="76" spans="1:21" ht="39" customHeight="1" x14ac:dyDescent="0.25">
      <c r="A76" s="49" t="s">
        <v>1319</v>
      </c>
      <c r="B76" s="431" t="s">
        <v>452</v>
      </c>
      <c r="C76" s="73" t="s">
        <v>68</v>
      </c>
      <c r="D76" s="14" t="s">
        <v>1416</v>
      </c>
      <c r="E76" s="14" t="s">
        <v>1423</v>
      </c>
      <c r="F76" s="14" t="s">
        <v>1280</v>
      </c>
      <c r="G76" s="14" t="s">
        <v>1095</v>
      </c>
      <c r="H76" s="21" t="s">
        <v>1418</v>
      </c>
      <c r="I76" s="21" t="s">
        <v>750</v>
      </c>
      <c r="J76" s="21"/>
      <c r="K76" s="190">
        <f t="shared" si="16"/>
        <v>283535</v>
      </c>
      <c r="L76" s="191">
        <v>42530</v>
      </c>
      <c r="M76" s="192">
        <v>0</v>
      </c>
      <c r="N76" s="192">
        <v>0</v>
      </c>
      <c r="O76" s="192">
        <v>0</v>
      </c>
      <c r="P76" s="191">
        <v>241005</v>
      </c>
      <c r="Q76" s="190">
        <v>0</v>
      </c>
      <c r="R76" s="183" t="s">
        <v>1191</v>
      </c>
      <c r="S76" s="195" t="s">
        <v>1197</v>
      </c>
      <c r="T76" s="195" t="s">
        <v>121</v>
      </c>
      <c r="U76" s="196">
        <v>2019</v>
      </c>
    </row>
    <row r="77" spans="1:21" ht="39" customHeight="1" x14ac:dyDescent="0.25">
      <c r="A77" s="49" t="s">
        <v>1324</v>
      </c>
      <c r="B77" s="431" t="s">
        <v>453</v>
      </c>
      <c r="C77" s="73" t="s">
        <v>33</v>
      </c>
      <c r="D77" s="14" t="s">
        <v>1416</v>
      </c>
      <c r="E77" s="14" t="s">
        <v>1423</v>
      </c>
      <c r="F77" s="14" t="s">
        <v>1280</v>
      </c>
      <c r="G77" s="14" t="s">
        <v>1095</v>
      </c>
      <c r="H77" s="21" t="s">
        <v>1418</v>
      </c>
      <c r="I77" s="21" t="s">
        <v>750</v>
      </c>
      <c r="J77" s="21"/>
      <c r="K77" s="190">
        <f t="shared" si="16"/>
        <v>222000</v>
      </c>
      <c r="L77" s="191">
        <v>33300</v>
      </c>
      <c r="M77" s="192">
        <v>0</v>
      </c>
      <c r="N77" s="192">
        <v>0</v>
      </c>
      <c r="O77" s="192">
        <v>0</v>
      </c>
      <c r="P77" s="191">
        <v>188700</v>
      </c>
      <c r="Q77" s="190">
        <v>0</v>
      </c>
      <c r="R77" s="183" t="s">
        <v>1191</v>
      </c>
      <c r="S77" s="195" t="s">
        <v>58</v>
      </c>
      <c r="T77" s="195" t="s">
        <v>94</v>
      </c>
      <c r="U77" s="196">
        <v>2020</v>
      </c>
    </row>
    <row r="78" spans="1:21" ht="39" customHeight="1" x14ac:dyDescent="0.25">
      <c r="A78" s="49" t="s">
        <v>48</v>
      </c>
      <c r="B78" s="431" t="s">
        <v>454</v>
      </c>
      <c r="C78" s="73" t="s">
        <v>49</v>
      </c>
      <c r="D78" s="14" t="s">
        <v>1412</v>
      </c>
      <c r="E78" s="14" t="s">
        <v>1423</v>
      </c>
      <c r="F78" s="14" t="s">
        <v>1300</v>
      </c>
      <c r="G78" s="14" t="s">
        <v>1095</v>
      </c>
      <c r="H78" s="21" t="s">
        <v>1418</v>
      </c>
      <c r="I78" s="21"/>
      <c r="J78" s="21"/>
      <c r="K78" s="190">
        <f t="shared" si="16"/>
        <v>375452.99</v>
      </c>
      <c r="L78" s="191">
        <v>28158.98</v>
      </c>
      <c r="M78" s="192">
        <v>0</v>
      </c>
      <c r="N78" s="192">
        <v>0</v>
      </c>
      <c r="O78" s="192">
        <v>28158.97</v>
      </c>
      <c r="P78" s="191">
        <v>319135.03999999998</v>
      </c>
      <c r="Q78" s="190">
        <v>0</v>
      </c>
      <c r="R78" s="183" t="s">
        <v>1170</v>
      </c>
      <c r="S78" s="195" t="s">
        <v>41</v>
      </c>
      <c r="T78" s="195" t="s">
        <v>1882</v>
      </c>
      <c r="U78" s="196">
        <v>2020</v>
      </c>
    </row>
    <row r="79" spans="1:21" ht="39" customHeight="1" x14ac:dyDescent="0.25">
      <c r="A79" s="49" t="s">
        <v>50</v>
      </c>
      <c r="B79" s="431" t="s">
        <v>455</v>
      </c>
      <c r="C79" s="73" t="s">
        <v>51</v>
      </c>
      <c r="D79" s="14" t="s">
        <v>1412</v>
      </c>
      <c r="E79" s="14" t="s">
        <v>1423</v>
      </c>
      <c r="F79" s="14" t="s">
        <v>1300</v>
      </c>
      <c r="G79" s="14" t="s">
        <v>1095</v>
      </c>
      <c r="H79" s="21" t="s">
        <v>1418</v>
      </c>
      <c r="I79" s="21"/>
      <c r="J79" s="21" t="s">
        <v>696</v>
      </c>
      <c r="K79" s="190">
        <f t="shared" si="16"/>
        <v>111500</v>
      </c>
      <c r="L79" s="191">
        <v>8362.5</v>
      </c>
      <c r="M79" s="192">
        <v>0</v>
      </c>
      <c r="N79" s="192">
        <v>0</v>
      </c>
      <c r="O79" s="192">
        <v>8362.5</v>
      </c>
      <c r="P79" s="191">
        <v>94775</v>
      </c>
      <c r="Q79" s="190">
        <v>0</v>
      </c>
      <c r="R79" s="183" t="s">
        <v>1171</v>
      </c>
      <c r="S79" s="195" t="s">
        <v>1194</v>
      </c>
      <c r="T79" s="195" t="s">
        <v>1193</v>
      </c>
      <c r="U79" s="196">
        <v>2023</v>
      </c>
    </row>
    <row r="80" spans="1:21" ht="39" customHeight="1" x14ac:dyDescent="0.25">
      <c r="A80" s="49" t="s">
        <v>1698</v>
      </c>
      <c r="B80" s="431" t="s">
        <v>1699</v>
      </c>
      <c r="C80" s="73" t="s">
        <v>1700</v>
      </c>
      <c r="D80" s="14" t="s">
        <v>1419</v>
      </c>
      <c r="E80" s="14" t="s">
        <v>1423</v>
      </c>
      <c r="F80" s="14" t="s">
        <v>1298</v>
      </c>
      <c r="G80" s="14" t="s">
        <v>1095</v>
      </c>
      <c r="H80" s="21" t="s">
        <v>1418</v>
      </c>
      <c r="I80" s="21" t="s">
        <v>750</v>
      </c>
      <c r="J80" s="21"/>
      <c r="K80" s="190">
        <f t="shared" si="16"/>
        <v>264384.84000000003</v>
      </c>
      <c r="L80" s="191">
        <v>44873.46</v>
      </c>
      <c r="M80" s="192">
        <v>0</v>
      </c>
      <c r="N80" s="192">
        <v>0</v>
      </c>
      <c r="O80" s="192">
        <v>0</v>
      </c>
      <c r="P80" s="191">
        <v>219511.38</v>
      </c>
      <c r="Q80" s="190">
        <v>0</v>
      </c>
      <c r="R80" s="183" t="s">
        <v>1198</v>
      </c>
      <c r="S80" s="195" t="s">
        <v>59</v>
      </c>
      <c r="T80" s="195" t="s">
        <v>1701</v>
      </c>
      <c r="U80" s="196">
        <v>2022</v>
      </c>
    </row>
    <row r="81" spans="1:22" ht="39" customHeight="1" x14ac:dyDescent="0.25">
      <c r="A81" s="49" t="s">
        <v>1702</v>
      </c>
      <c r="B81" s="431" t="s">
        <v>1703</v>
      </c>
      <c r="C81" s="73" t="s">
        <v>1704</v>
      </c>
      <c r="D81" s="14" t="s">
        <v>1421</v>
      </c>
      <c r="E81" s="14" t="s">
        <v>1423</v>
      </c>
      <c r="F81" s="14" t="s">
        <v>1285</v>
      </c>
      <c r="G81" s="14" t="s">
        <v>1095</v>
      </c>
      <c r="H81" s="21" t="s">
        <v>1418</v>
      </c>
      <c r="I81" s="21" t="s">
        <v>750</v>
      </c>
      <c r="J81" s="21"/>
      <c r="K81" s="190">
        <f t="shared" si="16"/>
        <v>150980.38</v>
      </c>
      <c r="L81" s="191">
        <v>22647.05</v>
      </c>
      <c r="M81" s="192">
        <v>0</v>
      </c>
      <c r="N81" s="192">
        <v>0</v>
      </c>
      <c r="O81" s="192">
        <v>0</v>
      </c>
      <c r="P81" s="191">
        <v>128333.33</v>
      </c>
      <c r="Q81" s="190">
        <v>0</v>
      </c>
      <c r="R81" s="183" t="s">
        <v>57</v>
      </c>
      <c r="S81" s="195" t="s">
        <v>1199</v>
      </c>
      <c r="T81" s="195" t="s">
        <v>95</v>
      </c>
      <c r="U81" s="196">
        <v>2023</v>
      </c>
    </row>
    <row r="82" spans="1:22" ht="39" customHeight="1" x14ac:dyDescent="0.25">
      <c r="A82" s="49" t="s">
        <v>1890</v>
      </c>
      <c r="B82" s="431" t="s">
        <v>1891</v>
      </c>
      <c r="C82" s="73" t="s">
        <v>1892</v>
      </c>
      <c r="D82" s="14" t="s">
        <v>1287</v>
      </c>
      <c r="E82" s="14" t="s">
        <v>1423</v>
      </c>
      <c r="F82" s="14" t="s">
        <v>1299</v>
      </c>
      <c r="G82" s="14" t="s">
        <v>1095</v>
      </c>
      <c r="H82" s="21" t="s">
        <v>1418</v>
      </c>
      <c r="I82" s="21" t="s">
        <v>750</v>
      </c>
      <c r="J82" s="456"/>
      <c r="K82" s="190">
        <f t="shared" ref="K82" si="18">L82+M82+N82+O82+P82</f>
        <v>183020.18</v>
      </c>
      <c r="L82" s="191">
        <v>27453.02</v>
      </c>
      <c r="M82" s="192">
        <v>0</v>
      </c>
      <c r="N82" s="192">
        <v>0</v>
      </c>
      <c r="O82" s="192">
        <v>0</v>
      </c>
      <c r="P82" s="191">
        <v>155567.16</v>
      </c>
      <c r="Q82" s="190">
        <v>0</v>
      </c>
      <c r="R82" s="183" t="s">
        <v>1196</v>
      </c>
      <c r="S82" s="195" t="s">
        <v>95</v>
      </c>
      <c r="T82" s="195" t="s">
        <v>1882</v>
      </c>
      <c r="U82" s="196">
        <v>2020</v>
      </c>
    </row>
    <row r="83" spans="1:22" ht="39" customHeight="1" x14ac:dyDescent="0.25">
      <c r="A83" s="397" t="s">
        <v>842</v>
      </c>
      <c r="B83" s="436"/>
      <c r="C83" s="397" t="s">
        <v>1429</v>
      </c>
      <c r="D83" s="399"/>
      <c r="E83" s="399"/>
      <c r="F83" s="399"/>
      <c r="G83" s="399"/>
      <c r="H83" s="399"/>
      <c r="I83" s="399"/>
      <c r="J83" s="399"/>
      <c r="K83" s="396">
        <f>SUM(K84:K92)</f>
        <v>2317144.94</v>
      </c>
      <c r="L83" s="396">
        <f t="shared" ref="L83:Q83" si="19">SUM(L84:L92)</f>
        <v>347572.36</v>
      </c>
      <c r="M83" s="396">
        <f t="shared" si="19"/>
        <v>0</v>
      </c>
      <c r="N83" s="396">
        <f t="shared" si="19"/>
        <v>0</v>
      </c>
      <c r="O83" s="396">
        <f t="shared" si="19"/>
        <v>0</v>
      </c>
      <c r="P83" s="396">
        <f t="shared" si="19"/>
        <v>1969572.58</v>
      </c>
      <c r="Q83" s="396">
        <f t="shared" si="19"/>
        <v>0</v>
      </c>
      <c r="R83" s="398"/>
      <c r="S83" s="398"/>
      <c r="T83" s="398"/>
      <c r="U83" s="398"/>
    </row>
    <row r="84" spans="1:22" ht="39" customHeight="1" x14ac:dyDescent="0.25">
      <c r="A84" s="49" t="s">
        <v>874</v>
      </c>
      <c r="B84" s="262" t="s">
        <v>456</v>
      </c>
      <c r="C84" s="49" t="s">
        <v>1406</v>
      </c>
      <c r="D84" s="14" t="s">
        <v>1419</v>
      </c>
      <c r="E84" s="14" t="s">
        <v>1423</v>
      </c>
      <c r="F84" s="14" t="s">
        <v>1298</v>
      </c>
      <c r="G84" s="14" t="s">
        <v>1248</v>
      </c>
      <c r="H84" s="14" t="s">
        <v>1424</v>
      </c>
      <c r="I84" s="14" t="s">
        <v>1414</v>
      </c>
      <c r="J84" s="14"/>
      <c r="K84" s="191">
        <f>L84+M84+N84+O84+P84</f>
        <v>17545</v>
      </c>
      <c r="L84" s="191">
        <v>2631.75</v>
      </c>
      <c r="M84" s="192">
        <v>0</v>
      </c>
      <c r="N84" s="192">
        <v>0</v>
      </c>
      <c r="O84" s="192">
        <v>0</v>
      </c>
      <c r="P84" s="191">
        <v>14913.25</v>
      </c>
      <c r="Q84" s="192">
        <v>0</v>
      </c>
      <c r="R84" s="182" t="s">
        <v>1191</v>
      </c>
      <c r="S84" s="182" t="s">
        <v>1167</v>
      </c>
      <c r="T84" s="178" t="s">
        <v>1178</v>
      </c>
      <c r="U84" s="182">
        <v>2017</v>
      </c>
    </row>
    <row r="85" spans="1:22" ht="39" customHeight="1" x14ac:dyDescent="0.25">
      <c r="A85" s="49" t="s">
        <v>875</v>
      </c>
      <c r="B85" s="431" t="s">
        <v>457</v>
      </c>
      <c r="C85" s="49" t="s">
        <v>1407</v>
      </c>
      <c r="D85" s="14" t="s">
        <v>1419</v>
      </c>
      <c r="E85" s="14" t="s">
        <v>1423</v>
      </c>
      <c r="F85" s="14" t="s">
        <v>1298</v>
      </c>
      <c r="G85" s="14" t="s">
        <v>1096</v>
      </c>
      <c r="H85" s="14" t="s">
        <v>1418</v>
      </c>
      <c r="I85" s="14" t="s">
        <v>1414</v>
      </c>
      <c r="J85" s="14"/>
      <c r="K85" s="191">
        <f t="shared" ref="K85" si="20">L85+M85+N85+O85+P85</f>
        <v>1124523.24</v>
      </c>
      <c r="L85" s="191">
        <v>168678.49</v>
      </c>
      <c r="M85" s="192">
        <v>0</v>
      </c>
      <c r="N85" s="192">
        <v>0</v>
      </c>
      <c r="O85" s="192">
        <v>0</v>
      </c>
      <c r="P85" s="191">
        <v>955844.75</v>
      </c>
      <c r="Q85" s="192">
        <v>0</v>
      </c>
      <c r="R85" s="178" t="s">
        <v>1196</v>
      </c>
      <c r="S85" s="178" t="s">
        <v>87</v>
      </c>
      <c r="T85" s="178" t="s">
        <v>1889</v>
      </c>
      <c r="U85" s="178">
        <v>2022</v>
      </c>
    </row>
    <row r="86" spans="1:22" ht="39" customHeight="1" x14ac:dyDescent="0.25">
      <c r="A86" s="49" t="s">
        <v>876</v>
      </c>
      <c r="B86" s="431" t="s">
        <v>458</v>
      </c>
      <c r="C86" s="23" t="s">
        <v>743</v>
      </c>
      <c r="D86" s="11" t="s">
        <v>742</v>
      </c>
      <c r="E86" s="11" t="s">
        <v>1423</v>
      </c>
      <c r="F86" s="11" t="s">
        <v>1246</v>
      </c>
      <c r="G86" s="90" t="s">
        <v>1095</v>
      </c>
      <c r="H86" s="22" t="s">
        <v>1418</v>
      </c>
      <c r="I86" s="11" t="s">
        <v>1414</v>
      </c>
      <c r="J86" s="11"/>
      <c r="K86" s="191">
        <f t="shared" ref="K86:K92" si="21">L86+M86+N86+O86+P86</f>
        <v>345600</v>
      </c>
      <c r="L86" s="191">
        <v>51840</v>
      </c>
      <c r="M86" s="194">
        <v>0</v>
      </c>
      <c r="N86" s="194">
        <v>0</v>
      </c>
      <c r="O86" s="194">
        <v>0</v>
      </c>
      <c r="P86" s="194">
        <v>293760</v>
      </c>
      <c r="Q86" s="192">
        <v>0</v>
      </c>
      <c r="R86" s="178" t="s">
        <v>1168</v>
      </c>
      <c r="S86" s="178" t="s">
        <v>1175</v>
      </c>
      <c r="T86" s="178" t="s">
        <v>36</v>
      </c>
      <c r="U86" s="178">
        <v>2018</v>
      </c>
    </row>
    <row r="87" spans="1:22" ht="39" customHeight="1" x14ac:dyDescent="0.25">
      <c r="A87" s="49" t="s">
        <v>877</v>
      </c>
      <c r="B87" s="431" t="s">
        <v>459</v>
      </c>
      <c r="C87" s="23" t="s">
        <v>744</v>
      </c>
      <c r="D87" s="11" t="s">
        <v>742</v>
      </c>
      <c r="E87" s="11" t="s">
        <v>1423</v>
      </c>
      <c r="F87" s="11" t="s">
        <v>1246</v>
      </c>
      <c r="G87" s="90" t="s">
        <v>1095</v>
      </c>
      <c r="H87" s="22" t="s">
        <v>1418</v>
      </c>
      <c r="I87" s="11" t="s">
        <v>1414</v>
      </c>
      <c r="J87" s="11"/>
      <c r="K87" s="191">
        <f t="shared" si="21"/>
        <v>41998</v>
      </c>
      <c r="L87" s="191">
        <v>6300</v>
      </c>
      <c r="M87" s="194">
        <v>0</v>
      </c>
      <c r="N87" s="194">
        <v>0</v>
      </c>
      <c r="O87" s="194">
        <v>0</v>
      </c>
      <c r="P87" s="194">
        <v>35698</v>
      </c>
      <c r="Q87" s="192">
        <v>0</v>
      </c>
      <c r="R87" s="178" t="s">
        <v>1168</v>
      </c>
      <c r="S87" s="178" t="s">
        <v>1180</v>
      </c>
      <c r="T87" s="178" t="s">
        <v>1174</v>
      </c>
      <c r="U87" s="178">
        <v>2018</v>
      </c>
    </row>
    <row r="88" spans="1:22" ht="39" customHeight="1" x14ac:dyDescent="0.25">
      <c r="A88" s="49" t="s">
        <v>878</v>
      </c>
      <c r="B88" s="431" t="s">
        <v>460</v>
      </c>
      <c r="C88" s="23" t="s">
        <v>298</v>
      </c>
      <c r="D88" s="11" t="s">
        <v>742</v>
      </c>
      <c r="E88" s="11" t="s">
        <v>1423</v>
      </c>
      <c r="F88" s="11" t="s">
        <v>1246</v>
      </c>
      <c r="G88" s="90" t="s">
        <v>1095</v>
      </c>
      <c r="H88" s="22" t="s">
        <v>1418</v>
      </c>
      <c r="I88" s="11" t="s">
        <v>1414</v>
      </c>
      <c r="J88" s="11"/>
      <c r="K88" s="191">
        <f t="shared" si="21"/>
        <v>41998</v>
      </c>
      <c r="L88" s="191">
        <v>6300</v>
      </c>
      <c r="M88" s="194">
        <v>0</v>
      </c>
      <c r="N88" s="194">
        <v>0</v>
      </c>
      <c r="O88" s="194">
        <v>0</v>
      </c>
      <c r="P88" s="194">
        <v>35698</v>
      </c>
      <c r="Q88" s="192">
        <v>0</v>
      </c>
      <c r="R88" s="178" t="s">
        <v>1171</v>
      </c>
      <c r="S88" s="178" t="s">
        <v>1180</v>
      </c>
      <c r="T88" s="178" t="s">
        <v>61</v>
      </c>
      <c r="U88" s="178">
        <v>2018</v>
      </c>
    </row>
    <row r="89" spans="1:22" ht="39" customHeight="1" x14ac:dyDescent="0.25">
      <c r="A89" s="49" t="s">
        <v>879</v>
      </c>
      <c r="B89" s="431" t="s">
        <v>461</v>
      </c>
      <c r="C89" s="23" t="s">
        <v>1023</v>
      </c>
      <c r="D89" s="11" t="s">
        <v>1024</v>
      </c>
      <c r="E89" s="11" t="s">
        <v>1423</v>
      </c>
      <c r="F89" s="11" t="s">
        <v>1025</v>
      </c>
      <c r="G89" s="12" t="s">
        <v>1096</v>
      </c>
      <c r="H89" s="11" t="s">
        <v>1418</v>
      </c>
      <c r="I89" s="11"/>
      <c r="J89" s="11"/>
      <c r="K89" s="191">
        <f t="shared" si="21"/>
        <v>179941.57</v>
      </c>
      <c r="L89" s="191">
        <v>26991.25</v>
      </c>
      <c r="M89" s="191">
        <v>0</v>
      </c>
      <c r="N89" s="191">
        <v>0</v>
      </c>
      <c r="O89" s="191">
        <v>0</v>
      </c>
      <c r="P89" s="191">
        <v>152950.32</v>
      </c>
      <c r="Q89" s="192">
        <v>0</v>
      </c>
      <c r="R89" s="178" t="s">
        <v>1196</v>
      </c>
      <c r="S89" s="178" t="s">
        <v>41</v>
      </c>
      <c r="T89" s="178" t="s">
        <v>1882</v>
      </c>
      <c r="U89" s="178">
        <v>2021</v>
      </c>
      <c r="V89" s="72"/>
    </row>
    <row r="90" spans="1:22" ht="39" customHeight="1" x14ac:dyDescent="0.25">
      <c r="A90" s="49" t="s">
        <v>880</v>
      </c>
      <c r="B90" s="431" t="s">
        <v>462</v>
      </c>
      <c r="C90" s="23" t="s">
        <v>1687</v>
      </c>
      <c r="D90" s="10" t="s">
        <v>1024</v>
      </c>
      <c r="E90" s="10" t="s">
        <v>1423</v>
      </c>
      <c r="F90" s="10" t="s">
        <v>1025</v>
      </c>
      <c r="G90" s="12" t="s">
        <v>1248</v>
      </c>
      <c r="H90" s="10" t="s">
        <v>1424</v>
      </c>
      <c r="I90" s="10"/>
      <c r="J90" s="10"/>
      <c r="K90" s="191">
        <f t="shared" si="21"/>
        <v>14750</v>
      </c>
      <c r="L90" s="191">
        <v>2212.5</v>
      </c>
      <c r="M90" s="191">
        <v>0</v>
      </c>
      <c r="N90" s="191">
        <v>0</v>
      </c>
      <c r="O90" s="191">
        <v>0</v>
      </c>
      <c r="P90" s="191">
        <v>12537.5</v>
      </c>
      <c r="Q90" s="192">
        <v>0</v>
      </c>
      <c r="R90" s="178" t="s">
        <v>701</v>
      </c>
      <c r="S90" s="178" t="s">
        <v>701</v>
      </c>
      <c r="T90" s="178" t="s">
        <v>1170</v>
      </c>
      <c r="U90" s="178">
        <v>2017</v>
      </c>
      <c r="V90" s="72"/>
    </row>
    <row r="91" spans="1:22" ht="39" customHeight="1" x14ac:dyDescent="0.25">
      <c r="A91" s="49" t="s">
        <v>881</v>
      </c>
      <c r="B91" s="431" t="s">
        <v>463</v>
      </c>
      <c r="C91" s="23" t="s">
        <v>1688</v>
      </c>
      <c r="D91" s="11" t="s">
        <v>742</v>
      </c>
      <c r="E91" s="11" t="s">
        <v>1423</v>
      </c>
      <c r="F91" s="11" t="s">
        <v>1246</v>
      </c>
      <c r="G91" s="12" t="s">
        <v>1248</v>
      </c>
      <c r="H91" s="22" t="s">
        <v>1424</v>
      </c>
      <c r="I91" s="11" t="s">
        <v>750</v>
      </c>
      <c r="J91" s="11"/>
      <c r="K91" s="191">
        <f t="shared" si="21"/>
        <v>239943</v>
      </c>
      <c r="L91" s="191">
        <v>35991.449999999997</v>
      </c>
      <c r="M91" s="191">
        <v>0</v>
      </c>
      <c r="N91" s="191">
        <v>0</v>
      </c>
      <c r="O91" s="191">
        <v>0</v>
      </c>
      <c r="P91" s="191">
        <v>203951.55</v>
      </c>
      <c r="Q91" s="192">
        <v>0</v>
      </c>
      <c r="R91" s="178" t="s">
        <v>1167</v>
      </c>
      <c r="S91" s="178" t="s">
        <v>1193</v>
      </c>
      <c r="T91" s="178" t="s">
        <v>1175</v>
      </c>
      <c r="U91" s="178">
        <v>2018</v>
      </c>
    </row>
    <row r="92" spans="1:22" ht="39" customHeight="1" x14ac:dyDescent="0.25">
      <c r="A92" s="49" t="s">
        <v>1883</v>
      </c>
      <c r="B92" s="431" t="s">
        <v>1884</v>
      </c>
      <c r="C92" s="23" t="s">
        <v>1885</v>
      </c>
      <c r="D92" s="11" t="s">
        <v>1024</v>
      </c>
      <c r="E92" s="11" t="s">
        <v>1423</v>
      </c>
      <c r="F92" s="11" t="s">
        <v>1025</v>
      </c>
      <c r="G92" s="12" t="s">
        <v>1096</v>
      </c>
      <c r="H92" s="11" t="s">
        <v>1418</v>
      </c>
      <c r="I92" s="11"/>
      <c r="J92" s="11"/>
      <c r="K92" s="191">
        <f t="shared" si="21"/>
        <v>310846.13</v>
      </c>
      <c r="L92" s="191">
        <v>46626.92</v>
      </c>
      <c r="M92" s="191">
        <v>0</v>
      </c>
      <c r="N92" s="191">
        <v>0</v>
      </c>
      <c r="O92" s="191">
        <v>0</v>
      </c>
      <c r="P92" s="191">
        <v>264219.21000000002</v>
      </c>
      <c r="Q92" s="192">
        <v>0</v>
      </c>
      <c r="R92" s="178" t="s">
        <v>1196</v>
      </c>
      <c r="S92" s="178" t="s">
        <v>1888</v>
      </c>
      <c r="T92" s="178" t="s">
        <v>1896</v>
      </c>
      <c r="U92" s="178">
        <v>2022</v>
      </c>
    </row>
    <row r="93" spans="1:22" ht="39" customHeight="1" x14ac:dyDescent="0.25">
      <c r="A93" s="397" t="s">
        <v>843</v>
      </c>
      <c r="B93" s="436"/>
      <c r="C93" s="397" t="s">
        <v>1430</v>
      </c>
      <c r="D93" s="399"/>
      <c r="E93" s="399"/>
      <c r="F93" s="399"/>
      <c r="G93" s="399"/>
      <c r="H93" s="399"/>
      <c r="I93" s="399"/>
      <c r="J93" s="399"/>
      <c r="K93" s="396">
        <f>SUM(K94:K104)</f>
        <v>2588773.2100000004</v>
      </c>
      <c r="L93" s="396">
        <f t="shared" ref="L93:Q93" si="22">SUM(L94:L104)</f>
        <v>571538.07000000007</v>
      </c>
      <c r="M93" s="396">
        <f t="shared" si="22"/>
        <v>0</v>
      </c>
      <c r="N93" s="396">
        <f t="shared" si="22"/>
        <v>0</v>
      </c>
      <c r="O93" s="396">
        <f t="shared" si="22"/>
        <v>8279.7900000000009</v>
      </c>
      <c r="P93" s="396">
        <f t="shared" si="22"/>
        <v>2008955.35</v>
      </c>
      <c r="Q93" s="396">
        <f t="shared" si="22"/>
        <v>0</v>
      </c>
      <c r="R93" s="398"/>
      <c r="S93" s="398"/>
      <c r="T93" s="398"/>
      <c r="U93" s="398"/>
    </row>
    <row r="94" spans="1:22" ht="78" customHeight="1" x14ac:dyDescent="0.25">
      <c r="A94" s="49" t="s">
        <v>882</v>
      </c>
      <c r="B94" s="262" t="s">
        <v>464</v>
      </c>
      <c r="C94" s="49" t="s">
        <v>1705</v>
      </c>
      <c r="D94" s="14" t="s">
        <v>1419</v>
      </c>
      <c r="E94" s="14" t="s">
        <v>1423</v>
      </c>
      <c r="F94" s="14" t="s">
        <v>1298</v>
      </c>
      <c r="G94" s="14" t="s">
        <v>1097</v>
      </c>
      <c r="H94" s="14" t="s">
        <v>1418</v>
      </c>
      <c r="I94" s="14" t="s">
        <v>1414</v>
      </c>
      <c r="J94" s="14"/>
      <c r="K94" s="191">
        <f>L94+M94+N94+O94+P94</f>
        <v>189233.15000000002</v>
      </c>
      <c r="L94" s="191">
        <v>27143.01</v>
      </c>
      <c r="M94" s="191">
        <v>0</v>
      </c>
      <c r="N94" s="191">
        <v>0</v>
      </c>
      <c r="O94" s="191">
        <v>8279.7900000000009</v>
      </c>
      <c r="P94" s="191">
        <v>153810.35</v>
      </c>
      <c r="Q94" s="192">
        <v>0</v>
      </c>
      <c r="R94" s="182" t="s">
        <v>1168</v>
      </c>
      <c r="S94" s="182" t="s">
        <v>36</v>
      </c>
      <c r="T94" s="182" t="s">
        <v>1195</v>
      </c>
      <c r="U94" s="177">
        <v>2020</v>
      </c>
    </row>
    <row r="95" spans="1:22" ht="39" customHeight="1" x14ac:dyDescent="0.25">
      <c r="A95" s="49" t="s">
        <v>883</v>
      </c>
      <c r="B95" s="262" t="s">
        <v>465</v>
      </c>
      <c r="C95" s="39" t="s">
        <v>1410</v>
      </c>
      <c r="D95" s="89" t="s">
        <v>1412</v>
      </c>
      <c r="E95" s="89" t="s">
        <v>1423</v>
      </c>
      <c r="F95" s="89" t="s">
        <v>1300</v>
      </c>
      <c r="G95" s="8" t="s">
        <v>1097</v>
      </c>
      <c r="H95" s="89" t="s">
        <v>1418</v>
      </c>
      <c r="I95" s="89" t="s">
        <v>1414</v>
      </c>
      <c r="J95" s="89"/>
      <c r="K95" s="191">
        <f t="shared" ref="K95:K104" si="23">L95+M95+N95+O95+P95</f>
        <v>120410.93</v>
      </c>
      <c r="L95" s="191">
        <v>18061.64</v>
      </c>
      <c r="M95" s="191">
        <v>0</v>
      </c>
      <c r="N95" s="191">
        <v>0</v>
      </c>
      <c r="O95" s="191">
        <v>0</v>
      </c>
      <c r="P95" s="191">
        <v>102349.29</v>
      </c>
      <c r="Q95" s="192">
        <v>0</v>
      </c>
      <c r="R95" s="185" t="s">
        <v>1167</v>
      </c>
      <c r="S95" s="185" t="s">
        <v>1194</v>
      </c>
      <c r="T95" s="185" t="s">
        <v>1194</v>
      </c>
      <c r="U95" s="185">
        <v>2020</v>
      </c>
    </row>
    <row r="96" spans="1:22" ht="39" customHeight="1" x14ac:dyDescent="0.25">
      <c r="A96" s="49" t="s">
        <v>884</v>
      </c>
      <c r="B96" s="262" t="s">
        <v>466</v>
      </c>
      <c r="C96" s="68" t="s">
        <v>1165</v>
      </c>
      <c r="D96" s="11" t="s">
        <v>1421</v>
      </c>
      <c r="E96" s="11" t="s">
        <v>1423</v>
      </c>
      <c r="F96" s="11" t="s">
        <v>1285</v>
      </c>
      <c r="G96" s="8" t="s">
        <v>1096</v>
      </c>
      <c r="H96" s="11" t="s">
        <v>1418</v>
      </c>
      <c r="I96" s="11" t="s">
        <v>1414</v>
      </c>
      <c r="J96" s="11"/>
      <c r="K96" s="191">
        <f t="shared" si="23"/>
        <v>347544</v>
      </c>
      <c r="L96" s="191">
        <v>52132</v>
      </c>
      <c r="M96" s="192">
        <v>0</v>
      </c>
      <c r="N96" s="192">
        <v>0</v>
      </c>
      <c r="O96" s="192">
        <v>0</v>
      </c>
      <c r="P96" s="191">
        <v>295412</v>
      </c>
      <c r="Q96" s="192">
        <v>0</v>
      </c>
      <c r="R96" s="178" t="s">
        <v>1197</v>
      </c>
      <c r="S96" s="178" t="s">
        <v>94</v>
      </c>
      <c r="T96" s="178" t="s">
        <v>95</v>
      </c>
      <c r="U96" s="178">
        <v>2019</v>
      </c>
    </row>
    <row r="97" spans="1:21" ht="39" customHeight="1" x14ac:dyDescent="0.25">
      <c r="A97" s="49" t="s">
        <v>885</v>
      </c>
      <c r="B97" s="262" t="s">
        <v>467</v>
      </c>
      <c r="C97" s="39" t="s">
        <v>1325</v>
      </c>
      <c r="D97" s="89" t="s">
        <v>1416</v>
      </c>
      <c r="E97" s="89" t="s">
        <v>1423</v>
      </c>
      <c r="F97" s="89" t="s">
        <v>1280</v>
      </c>
      <c r="G97" s="89" t="s">
        <v>1097</v>
      </c>
      <c r="H97" s="89" t="s">
        <v>1418</v>
      </c>
      <c r="I97" s="14" t="s">
        <v>1414</v>
      </c>
      <c r="J97" s="89"/>
      <c r="K97" s="191">
        <f t="shared" si="23"/>
        <v>162934.70000000001</v>
      </c>
      <c r="L97" s="189">
        <v>24440.2</v>
      </c>
      <c r="M97" s="190">
        <v>0</v>
      </c>
      <c r="N97" s="190">
        <v>0</v>
      </c>
      <c r="O97" s="190">
        <v>0</v>
      </c>
      <c r="P97" s="189">
        <v>138494.5</v>
      </c>
      <c r="Q97" s="192">
        <v>0</v>
      </c>
      <c r="R97" s="185" t="s">
        <v>701</v>
      </c>
      <c r="S97" s="185" t="s">
        <v>61</v>
      </c>
      <c r="T97" s="185" t="s">
        <v>36</v>
      </c>
      <c r="U97" s="185">
        <v>2018</v>
      </c>
    </row>
    <row r="98" spans="1:21" ht="39" customHeight="1" x14ac:dyDescent="0.25">
      <c r="A98" s="39" t="s">
        <v>886</v>
      </c>
      <c r="B98" s="262" t="s">
        <v>468</v>
      </c>
      <c r="C98" s="30" t="s">
        <v>62</v>
      </c>
      <c r="D98" s="27" t="s">
        <v>1422</v>
      </c>
      <c r="E98" s="27" t="s">
        <v>1423</v>
      </c>
      <c r="F98" s="27" t="s">
        <v>1290</v>
      </c>
      <c r="G98" s="27" t="s">
        <v>1097</v>
      </c>
      <c r="H98" s="38" t="s">
        <v>1418</v>
      </c>
      <c r="I98" s="198"/>
      <c r="J98" s="27"/>
      <c r="K98" s="191">
        <f t="shared" si="23"/>
        <v>170134.63</v>
      </c>
      <c r="L98" s="189">
        <v>25520.89</v>
      </c>
      <c r="M98" s="190">
        <v>0</v>
      </c>
      <c r="N98" s="190">
        <v>0</v>
      </c>
      <c r="O98" s="190">
        <v>0</v>
      </c>
      <c r="P98" s="189">
        <v>144613.74</v>
      </c>
      <c r="Q98" s="192">
        <v>0</v>
      </c>
      <c r="R98" s="199" t="s">
        <v>1193</v>
      </c>
      <c r="S98" s="199" t="s">
        <v>1197</v>
      </c>
      <c r="T98" s="199" t="s">
        <v>121</v>
      </c>
      <c r="U98" s="199">
        <v>2020</v>
      </c>
    </row>
    <row r="99" spans="1:21" ht="39" customHeight="1" x14ac:dyDescent="0.25">
      <c r="A99" s="49" t="s">
        <v>887</v>
      </c>
      <c r="B99" s="262" t="s">
        <v>469</v>
      </c>
      <c r="C99" s="30" t="s">
        <v>21</v>
      </c>
      <c r="D99" s="13" t="s">
        <v>1287</v>
      </c>
      <c r="E99" s="13" t="s">
        <v>1423</v>
      </c>
      <c r="F99" s="34" t="s">
        <v>1299</v>
      </c>
      <c r="G99" s="27" t="s">
        <v>1097</v>
      </c>
      <c r="H99" s="13" t="s">
        <v>1418</v>
      </c>
      <c r="I99" s="10" t="s">
        <v>750</v>
      </c>
      <c r="J99" s="10"/>
      <c r="K99" s="191">
        <f>L99+M99+N99+O99+P99</f>
        <v>224271</v>
      </c>
      <c r="L99" s="192">
        <v>33641</v>
      </c>
      <c r="M99" s="191">
        <v>0</v>
      </c>
      <c r="N99" s="191">
        <v>0</v>
      </c>
      <c r="O99" s="191">
        <v>0</v>
      </c>
      <c r="P99" s="192">
        <v>190630</v>
      </c>
      <c r="Q99" s="192">
        <v>0</v>
      </c>
      <c r="R99" s="192" t="s">
        <v>1170</v>
      </c>
      <c r="S99" s="192" t="s">
        <v>1199</v>
      </c>
      <c r="T99" s="192" t="s">
        <v>95</v>
      </c>
      <c r="U99" s="200">
        <v>2020</v>
      </c>
    </row>
    <row r="100" spans="1:21" ht="39" customHeight="1" x14ac:dyDescent="0.25">
      <c r="A100" s="39" t="s">
        <v>888</v>
      </c>
      <c r="B100" s="262" t="s">
        <v>470</v>
      </c>
      <c r="C100" s="23" t="s">
        <v>1249</v>
      </c>
      <c r="D100" s="10" t="s">
        <v>742</v>
      </c>
      <c r="E100" s="10" t="s">
        <v>1423</v>
      </c>
      <c r="F100" s="10" t="s">
        <v>1246</v>
      </c>
      <c r="G100" s="9" t="s">
        <v>1097</v>
      </c>
      <c r="H100" s="24" t="s">
        <v>1418</v>
      </c>
      <c r="I100" s="10" t="s">
        <v>1414</v>
      </c>
      <c r="J100" s="10"/>
      <c r="K100" s="191">
        <f t="shared" si="23"/>
        <v>394544.07</v>
      </c>
      <c r="L100" s="194">
        <v>59181.61</v>
      </c>
      <c r="M100" s="194">
        <v>0</v>
      </c>
      <c r="N100" s="194">
        <v>0</v>
      </c>
      <c r="O100" s="194">
        <v>0</v>
      </c>
      <c r="P100" s="194">
        <v>335362.46000000002</v>
      </c>
      <c r="Q100" s="192">
        <v>0</v>
      </c>
      <c r="R100" s="178" t="s">
        <v>1170</v>
      </c>
      <c r="S100" s="178" t="s">
        <v>1192</v>
      </c>
      <c r="T100" s="178" t="s">
        <v>1171</v>
      </c>
      <c r="U100" s="178">
        <v>2018</v>
      </c>
    </row>
    <row r="101" spans="1:21" ht="39" customHeight="1" x14ac:dyDescent="0.25">
      <c r="A101" s="39" t="s">
        <v>889</v>
      </c>
      <c r="B101" s="262" t="s">
        <v>471</v>
      </c>
      <c r="C101" s="23" t="s">
        <v>386</v>
      </c>
      <c r="D101" s="10" t="s">
        <v>742</v>
      </c>
      <c r="E101" s="10" t="s">
        <v>1423</v>
      </c>
      <c r="F101" s="10" t="s">
        <v>1246</v>
      </c>
      <c r="G101" s="9" t="s">
        <v>1097</v>
      </c>
      <c r="H101" s="24" t="s">
        <v>1418</v>
      </c>
      <c r="I101" s="10" t="s">
        <v>1414</v>
      </c>
      <c r="J101" s="10"/>
      <c r="K101" s="191">
        <f t="shared" si="23"/>
        <v>211764.71</v>
      </c>
      <c r="L101" s="194">
        <v>31764.71</v>
      </c>
      <c r="M101" s="194">
        <v>0</v>
      </c>
      <c r="N101" s="194">
        <v>0</v>
      </c>
      <c r="O101" s="194">
        <v>0</v>
      </c>
      <c r="P101" s="194">
        <v>180000</v>
      </c>
      <c r="Q101" s="192">
        <v>0</v>
      </c>
      <c r="R101" s="178" t="s">
        <v>1171</v>
      </c>
      <c r="S101" s="178" t="s">
        <v>1166</v>
      </c>
      <c r="T101" s="178" t="s">
        <v>1193</v>
      </c>
      <c r="U101" s="178">
        <v>2018</v>
      </c>
    </row>
    <row r="102" spans="1:21" ht="39" customHeight="1" x14ac:dyDescent="0.25">
      <c r="A102" s="39" t="s">
        <v>890</v>
      </c>
      <c r="B102" s="262" t="s">
        <v>472</v>
      </c>
      <c r="C102" s="23" t="s">
        <v>70</v>
      </c>
      <c r="D102" s="10" t="s">
        <v>1024</v>
      </c>
      <c r="E102" s="10" t="s">
        <v>1423</v>
      </c>
      <c r="F102" s="10" t="s">
        <v>1025</v>
      </c>
      <c r="G102" s="9" t="s">
        <v>1097</v>
      </c>
      <c r="H102" s="10" t="s">
        <v>1418</v>
      </c>
      <c r="I102" s="10"/>
      <c r="J102" s="10"/>
      <c r="K102" s="191">
        <f t="shared" si="23"/>
        <v>182265.84</v>
      </c>
      <c r="L102" s="192">
        <v>72666.759999999995</v>
      </c>
      <c r="M102" s="191">
        <v>0</v>
      </c>
      <c r="N102" s="191">
        <v>0</v>
      </c>
      <c r="O102" s="191">
        <v>0</v>
      </c>
      <c r="P102" s="192">
        <v>109599.08</v>
      </c>
      <c r="Q102" s="192">
        <v>0</v>
      </c>
      <c r="R102" s="177" t="s">
        <v>1180</v>
      </c>
      <c r="S102" s="178" t="s">
        <v>1177</v>
      </c>
      <c r="T102" s="178" t="s">
        <v>57</v>
      </c>
      <c r="U102" s="179">
        <v>2020</v>
      </c>
    </row>
    <row r="103" spans="1:21" ht="39" customHeight="1" x14ac:dyDescent="0.25">
      <c r="A103" s="39" t="s">
        <v>891</v>
      </c>
      <c r="B103" s="262" t="s">
        <v>473</v>
      </c>
      <c r="C103" s="23" t="s">
        <v>52</v>
      </c>
      <c r="D103" s="10" t="s">
        <v>1412</v>
      </c>
      <c r="E103" s="10" t="s">
        <v>1423</v>
      </c>
      <c r="F103" s="10" t="s">
        <v>1300</v>
      </c>
      <c r="G103" s="9" t="s">
        <v>1097</v>
      </c>
      <c r="H103" s="10" t="s">
        <v>1418</v>
      </c>
      <c r="I103" s="10"/>
      <c r="J103" s="10" t="s">
        <v>696</v>
      </c>
      <c r="K103" s="191">
        <f t="shared" si="23"/>
        <v>186205</v>
      </c>
      <c r="L103" s="192">
        <v>27930.75</v>
      </c>
      <c r="M103" s="191">
        <v>0</v>
      </c>
      <c r="N103" s="191">
        <v>0</v>
      </c>
      <c r="O103" s="191">
        <v>0</v>
      </c>
      <c r="P103" s="192">
        <v>158274.25</v>
      </c>
      <c r="Q103" s="192">
        <v>0</v>
      </c>
      <c r="R103" s="177" t="s">
        <v>57</v>
      </c>
      <c r="S103" s="178" t="s">
        <v>58</v>
      </c>
      <c r="T103" s="178" t="s">
        <v>59</v>
      </c>
      <c r="U103" s="179">
        <v>2020</v>
      </c>
    </row>
    <row r="104" spans="1:21" ht="39" customHeight="1" x14ac:dyDescent="0.25">
      <c r="A104" s="39" t="s">
        <v>1913</v>
      </c>
      <c r="B104" s="262" t="s">
        <v>1911</v>
      </c>
      <c r="C104" s="23" t="s">
        <v>1912</v>
      </c>
      <c r="D104" s="10" t="s">
        <v>1421</v>
      </c>
      <c r="E104" s="10" t="s">
        <v>1423</v>
      </c>
      <c r="F104" s="10" t="s">
        <v>1285</v>
      </c>
      <c r="G104" s="9" t="s">
        <v>1097</v>
      </c>
      <c r="H104" s="10" t="s">
        <v>1418</v>
      </c>
      <c r="I104" s="10"/>
      <c r="J104" s="10"/>
      <c r="K104" s="191">
        <f t="shared" si="23"/>
        <v>399465.18</v>
      </c>
      <c r="L104" s="192">
        <v>199055.5</v>
      </c>
      <c r="M104" s="191">
        <v>0</v>
      </c>
      <c r="N104" s="191">
        <v>0</v>
      </c>
      <c r="O104" s="191">
        <v>0</v>
      </c>
      <c r="P104" s="192">
        <v>200409.68</v>
      </c>
      <c r="Q104" s="192">
        <v>0</v>
      </c>
      <c r="R104" s="177" t="s">
        <v>1198</v>
      </c>
      <c r="S104" s="178" t="s">
        <v>95</v>
      </c>
      <c r="T104" s="178" t="s">
        <v>1888</v>
      </c>
      <c r="U104" s="179">
        <v>2021</v>
      </c>
    </row>
    <row r="105" spans="1:21" ht="39" customHeight="1" x14ac:dyDescent="0.25">
      <c r="A105" s="397" t="s">
        <v>844</v>
      </c>
      <c r="B105" s="436"/>
      <c r="C105" s="397" t="s">
        <v>1431</v>
      </c>
      <c r="D105" s="399"/>
      <c r="E105" s="399"/>
      <c r="F105" s="399"/>
      <c r="G105" s="399"/>
      <c r="H105" s="399"/>
      <c r="I105" s="399"/>
      <c r="J105" s="399"/>
      <c r="K105" s="396">
        <f t="shared" ref="K105:Q105" si="24">K106+K107</f>
        <v>1885820.25</v>
      </c>
      <c r="L105" s="396">
        <f t="shared" si="24"/>
        <v>282873.05</v>
      </c>
      <c r="M105" s="396">
        <f t="shared" si="24"/>
        <v>0</v>
      </c>
      <c r="N105" s="396">
        <f t="shared" si="24"/>
        <v>0</v>
      </c>
      <c r="O105" s="396">
        <f t="shared" si="24"/>
        <v>0</v>
      </c>
      <c r="P105" s="396">
        <f t="shared" si="24"/>
        <v>1602947.2</v>
      </c>
      <c r="Q105" s="396">
        <f t="shared" si="24"/>
        <v>0</v>
      </c>
      <c r="R105" s="398"/>
      <c r="S105" s="398"/>
      <c r="T105" s="398"/>
      <c r="U105" s="398"/>
    </row>
    <row r="106" spans="1:21" ht="39" customHeight="1" x14ac:dyDescent="0.25">
      <c r="A106" s="49" t="s">
        <v>892</v>
      </c>
      <c r="B106" s="262" t="s">
        <v>474</v>
      </c>
      <c r="C106" s="49" t="s">
        <v>1409</v>
      </c>
      <c r="D106" s="14" t="s">
        <v>1419</v>
      </c>
      <c r="E106" s="14" t="s">
        <v>1423</v>
      </c>
      <c r="F106" s="14" t="s">
        <v>1298</v>
      </c>
      <c r="G106" s="14" t="s">
        <v>42</v>
      </c>
      <c r="H106" s="14" t="s">
        <v>1418</v>
      </c>
      <c r="I106" s="14" t="s">
        <v>1414</v>
      </c>
      <c r="J106" s="14"/>
      <c r="K106" s="191">
        <f>L106+P106</f>
        <v>1305328.24</v>
      </c>
      <c r="L106" s="191">
        <v>195799.24</v>
      </c>
      <c r="M106" s="192">
        <v>0</v>
      </c>
      <c r="N106" s="192">
        <v>0</v>
      </c>
      <c r="O106" s="192">
        <v>0</v>
      </c>
      <c r="P106" s="191">
        <v>1109529</v>
      </c>
      <c r="Q106" s="192">
        <v>0</v>
      </c>
      <c r="R106" s="182" t="s">
        <v>1168</v>
      </c>
      <c r="S106" s="182" t="s">
        <v>1196</v>
      </c>
      <c r="T106" s="182" t="s">
        <v>1198</v>
      </c>
      <c r="U106" s="177">
        <v>2021</v>
      </c>
    </row>
    <row r="107" spans="1:21" ht="39" customHeight="1" x14ac:dyDescent="0.25">
      <c r="A107" s="39" t="s">
        <v>893</v>
      </c>
      <c r="B107" s="262" t="s">
        <v>475</v>
      </c>
      <c r="C107" s="30" t="s">
        <v>1525</v>
      </c>
      <c r="D107" s="14" t="s">
        <v>1421</v>
      </c>
      <c r="E107" s="89" t="s">
        <v>1423</v>
      </c>
      <c r="F107" s="89" t="s">
        <v>1285</v>
      </c>
      <c r="G107" s="89" t="s">
        <v>42</v>
      </c>
      <c r="H107" s="89" t="s">
        <v>1418</v>
      </c>
      <c r="I107" s="89"/>
      <c r="J107" s="89"/>
      <c r="K107" s="189">
        <f>L107+P107</f>
        <v>580492.01</v>
      </c>
      <c r="L107" s="189">
        <v>87073.81</v>
      </c>
      <c r="M107" s="190">
        <v>0</v>
      </c>
      <c r="N107" s="190">
        <v>0</v>
      </c>
      <c r="O107" s="190">
        <v>0</v>
      </c>
      <c r="P107" s="189">
        <v>493418.2</v>
      </c>
      <c r="Q107" s="192">
        <v>0</v>
      </c>
      <c r="R107" s="185" t="s">
        <v>1180</v>
      </c>
      <c r="S107" s="185" t="s">
        <v>1177</v>
      </c>
      <c r="T107" s="185" t="s">
        <v>93</v>
      </c>
      <c r="U107" s="186">
        <v>2020</v>
      </c>
    </row>
    <row r="108" spans="1:21" ht="39" customHeight="1" x14ac:dyDescent="0.25">
      <c r="A108" s="375" t="s">
        <v>1447</v>
      </c>
      <c r="B108" s="373"/>
      <c r="C108" s="368" t="s">
        <v>1450</v>
      </c>
      <c r="D108" s="374"/>
      <c r="E108" s="374"/>
      <c r="F108" s="374"/>
      <c r="G108" s="374"/>
      <c r="H108" s="374"/>
      <c r="I108" s="374"/>
      <c r="J108" s="374"/>
      <c r="K108" s="371">
        <f t="shared" ref="K108:Q108" si="25">K109+K131</f>
        <v>50823768.68</v>
      </c>
      <c r="L108" s="371">
        <f t="shared" si="25"/>
        <v>8369504.6900000004</v>
      </c>
      <c r="M108" s="371">
        <f t="shared" si="25"/>
        <v>3755941.4</v>
      </c>
      <c r="N108" s="371">
        <f t="shared" si="25"/>
        <v>14849.13</v>
      </c>
      <c r="O108" s="371">
        <f t="shared" si="25"/>
        <v>0</v>
      </c>
      <c r="P108" s="371">
        <f t="shared" si="25"/>
        <v>38683473.459999993</v>
      </c>
      <c r="Q108" s="371">
        <f t="shared" si="25"/>
        <v>0</v>
      </c>
      <c r="R108" s="373"/>
      <c r="S108" s="373"/>
      <c r="T108" s="373"/>
      <c r="U108" s="373"/>
    </row>
    <row r="109" spans="1:21" ht="60" customHeight="1" x14ac:dyDescent="0.25">
      <c r="A109" s="356" t="s">
        <v>1448</v>
      </c>
      <c r="B109" s="383"/>
      <c r="C109" s="379" t="s">
        <v>1451</v>
      </c>
      <c r="D109" s="357"/>
      <c r="E109" s="357"/>
      <c r="F109" s="357"/>
      <c r="G109" s="357"/>
      <c r="H109" s="357"/>
      <c r="I109" s="357"/>
      <c r="J109" s="357"/>
      <c r="K109" s="380">
        <f t="shared" ref="K109:Q109" si="26">K110+K124+K125+K126</f>
        <v>49853749.009999998</v>
      </c>
      <c r="L109" s="380">
        <f t="shared" si="26"/>
        <v>8232856.8600000003</v>
      </c>
      <c r="M109" s="380">
        <f t="shared" si="26"/>
        <v>3755941.4</v>
      </c>
      <c r="N109" s="380">
        <f t="shared" si="26"/>
        <v>5000.2299999999996</v>
      </c>
      <c r="O109" s="380">
        <f t="shared" si="26"/>
        <v>0</v>
      </c>
      <c r="P109" s="380">
        <f t="shared" si="26"/>
        <v>37859950.519999996</v>
      </c>
      <c r="Q109" s="380">
        <f t="shared" si="26"/>
        <v>0</v>
      </c>
      <c r="R109" s="383"/>
      <c r="S109" s="383"/>
      <c r="T109" s="383"/>
      <c r="U109" s="383"/>
    </row>
    <row r="110" spans="1:21" ht="39" customHeight="1" x14ac:dyDescent="0.25">
      <c r="A110" s="391" t="s">
        <v>202</v>
      </c>
      <c r="B110" s="399"/>
      <c r="C110" s="391" t="s">
        <v>206</v>
      </c>
      <c r="D110" s="399"/>
      <c r="E110" s="399"/>
      <c r="F110" s="399"/>
      <c r="G110" s="399"/>
      <c r="H110" s="399"/>
      <c r="I110" s="399"/>
      <c r="J110" s="399"/>
      <c r="K110" s="396">
        <f t="shared" ref="K110:Q110" si="27">SUM(K111:K123)</f>
        <v>23353749.009999998</v>
      </c>
      <c r="L110" s="396">
        <f t="shared" si="27"/>
        <v>3447634.8600000003</v>
      </c>
      <c r="M110" s="396">
        <f t="shared" si="27"/>
        <v>1995283.4</v>
      </c>
      <c r="N110" s="396">
        <f t="shared" si="27"/>
        <v>5000.2299999999996</v>
      </c>
      <c r="O110" s="396">
        <f t="shared" si="27"/>
        <v>0</v>
      </c>
      <c r="P110" s="396">
        <f t="shared" si="27"/>
        <v>17905830.52</v>
      </c>
      <c r="Q110" s="396">
        <f t="shared" si="27"/>
        <v>0</v>
      </c>
      <c r="R110" s="398"/>
      <c r="S110" s="398"/>
      <c r="T110" s="398"/>
      <c r="U110" s="398"/>
    </row>
    <row r="111" spans="1:21" ht="39" customHeight="1" x14ac:dyDescent="0.25">
      <c r="A111" s="23" t="s">
        <v>346</v>
      </c>
      <c r="B111" s="262" t="s">
        <v>476</v>
      </c>
      <c r="C111" s="23" t="s">
        <v>347</v>
      </c>
      <c r="D111" s="11" t="s">
        <v>1422</v>
      </c>
      <c r="E111" s="11" t="s">
        <v>1420</v>
      </c>
      <c r="F111" s="11" t="s">
        <v>1290</v>
      </c>
      <c r="G111" s="11" t="s">
        <v>32</v>
      </c>
      <c r="H111" s="22" t="s">
        <v>1418</v>
      </c>
      <c r="I111" s="11"/>
      <c r="J111" s="11"/>
      <c r="K111" s="191">
        <f>L111+M111+N111+O111+P111</f>
        <v>1158000</v>
      </c>
      <c r="L111" s="191">
        <v>530641.56000000006</v>
      </c>
      <c r="M111" s="191">
        <v>0</v>
      </c>
      <c r="N111" s="191">
        <v>0</v>
      </c>
      <c r="O111" s="191">
        <v>0</v>
      </c>
      <c r="P111" s="191">
        <v>627358.43999999994</v>
      </c>
      <c r="Q111" s="191">
        <v>0</v>
      </c>
      <c r="R111" s="178" t="s">
        <v>1167</v>
      </c>
      <c r="S111" s="178" t="s">
        <v>1192</v>
      </c>
      <c r="T111" s="178" t="s">
        <v>1168</v>
      </c>
      <c r="U111" s="178">
        <v>2019</v>
      </c>
    </row>
    <row r="112" spans="1:21" ht="39" customHeight="1" x14ac:dyDescent="0.25">
      <c r="A112" s="23" t="s">
        <v>759</v>
      </c>
      <c r="B112" s="262" t="s">
        <v>477</v>
      </c>
      <c r="C112" s="23" t="s">
        <v>81</v>
      </c>
      <c r="D112" s="11" t="s">
        <v>745</v>
      </c>
      <c r="E112" s="11" t="s">
        <v>686</v>
      </c>
      <c r="F112" s="11" t="s">
        <v>1246</v>
      </c>
      <c r="G112" s="47" t="s">
        <v>82</v>
      </c>
      <c r="H112" s="22" t="s">
        <v>1424</v>
      </c>
      <c r="I112" s="11" t="s">
        <v>1414</v>
      </c>
      <c r="J112" s="11"/>
      <c r="K112" s="191">
        <f t="shared" ref="K112:K123" si="28">L112+M112+N112+O112+P112</f>
        <v>12305036</v>
      </c>
      <c r="L112" s="191">
        <v>0</v>
      </c>
      <c r="M112" s="191">
        <v>1845755.4</v>
      </c>
      <c r="N112" s="191">
        <v>0</v>
      </c>
      <c r="O112" s="191">
        <v>0</v>
      </c>
      <c r="P112" s="191">
        <v>10459280.6</v>
      </c>
      <c r="Q112" s="191">
        <v>0</v>
      </c>
      <c r="R112" s="178" t="s">
        <v>1191</v>
      </c>
      <c r="S112" s="178" t="s">
        <v>701</v>
      </c>
      <c r="T112" s="178" t="s">
        <v>1169</v>
      </c>
      <c r="U112" s="178">
        <v>2019</v>
      </c>
    </row>
    <row r="113" spans="1:21" ht="39" customHeight="1" x14ac:dyDescent="0.25">
      <c r="A113" s="23" t="s">
        <v>760</v>
      </c>
      <c r="B113" s="262" t="s">
        <v>478</v>
      </c>
      <c r="C113" s="23" t="s">
        <v>746</v>
      </c>
      <c r="D113" s="11" t="s">
        <v>1250</v>
      </c>
      <c r="E113" s="11" t="s">
        <v>1420</v>
      </c>
      <c r="F113" s="11" t="s">
        <v>1246</v>
      </c>
      <c r="G113" s="47" t="s">
        <v>32</v>
      </c>
      <c r="H113" s="22" t="s">
        <v>1418</v>
      </c>
      <c r="I113" s="11" t="s">
        <v>1414</v>
      </c>
      <c r="J113" s="11"/>
      <c r="K113" s="191">
        <f t="shared" si="28"/>
        <v>1280767</v>
      </c>
      <c r="L113" s="191">
        <v>254000</v>
      </c>
      <c r="M113" s="191">
        <v>0</v>
      </c>
      <c r="N113" s="191">
        <v>5000.2299999999996</v>
      </c>
      <c r="O113" s="191">
        <v>0</v>
      </c>
      <c r="P113" s="191">
        <v>1021766.77</v>
      </c>
      <c r="Q113" s="191">
        <v>0</v>
      </c>
      <c r="R113" s="178" t="s">
        <v>1171</v>
      </c>
      <c r="S113" s="178" t="s">
        <v>1193</v>
      </c>
      <c r="T113" s="178" t="s">
        <v>1173</v>
      </c>
      <c r="U113" s="178">
        <v>2019</v>
      </c>
    </row>
    <row r="114" spans="1:21" ht="39" customHeight="1" x14ac:dyDescent="0.25">
      <c r="A114" s="23" t="s">
        <v>761</v>
      </c>
      <c r="B114" s="262" t="s">
        <v>479</v>
      </c>
      <c r="C114" s="23" t="s">
        <v>1061</v>
      </c>
      <c r="D114" s="11" t="s">
        <v>1062</v>
      </c>
      <c r="E114" s="11" t="s">
        <v>1420</v>
      </c>
      <c r="F114" s="11" t="s">
        <v>1246</v>
      </c>
      <c r="G114" s="47" t="s">
        <v>32</v>
      </c>
      <c r="H114" s="22" t="s">
        <v>1418</v>
      </c>
      <c r="I114" s="11" t="s">
        <v>1414</v>
      </c>
      <c r="J114" s="11"/>
      <c r="K114" s="191">
        <f t="shared" si="28"/>
        <v>2322686.7199999997</v>
      </c>
      <c r="L114" s="191">
        <v>1300919.72</v>
      </c>
      <c r="M114" s="191">
        <v>0</v>
      </c>
      <c r="N114" s="191">
        <v>0</v>
      </c>
      <c r="O114" s="191">
        <v>0</v>
      </c>
      <c r="P114" s="191">
        <v>1021767</v>
      </c>
      <c r="Q114" s="191">
        <v>0</v>
      </c>
      <c r="R114" s="178" t="s">
        <v>1168</v>
      </c>
      <c r="S114" s="178" t="s">
        <v>1193</v>
      </c>
      <c r="T114" s="178" t="s">
        <v>1173</v>
      </c>
      <c r="U114" s="178">
        <v>2019</v>
      </c>
    </row>
    <row r="115" spans="1:21" ht="39" customHeight="1" x14ac:dyDescent="0.25">
      <c r="A115" s="23" t="s">
        <v>762</v>
      </c>
      <c r="B115" s="262" t="s">
        <v>480</v>
      </c>
      <c r="C115" s="23" t="s">
        <v>1928</v>
      </c>
      <c r="D115" s="11" t="s">
        <v>1063</v>
      </c>
      <c r="E115" s="11" t="s">
        <v>1420</v>
      </c>
      <c r="F115" s="11" t="s">
        <v>1246</v>
      </c>
      <c r="G115" s="14" t="s">
        <v>1251</v>
      </c>
      <c r="H115" s="22" t="s">
        <v>1418</v>
      </c>
      <c r="I115" s="11" t="s">
        <v>1414</v>
      </c>
      <c r="J115" s="11"/>
      <c r="K115" s="191">
        <f t="shared" si="28"/>
        <v>1471479</v>
      </c>
      <c r="L115" s="194">
        <v>220722</v>
      </c>
      <c r="M115" s="194">
        <v>0</v>
      </c>
      <c r="N115" s="194">
        <v>0</v>
      </c>
      <c r="O115" s="194">
        <v>0</v>
      </c>
      <c r="P115" s="194">
        <v>1250757</v>
      </c>
      <c r="Q115" s="191">
        <v>0</v>
      </c>
      <c r="R115" s="178" t="s">
        <v>1168</v>
      </c>
      <c r="S115" s="178" t="s">
        <v>1172</v>
      </c>
      <c r="T115" s="178" t="s">
        <v>1252</v>
      </c>
      <c r="U115" s="178">
        <v>2019</v>
      </c>
    </row>
    <row r="116" spans="1:21" ht="39" customHeight="1" x14ac:dyDescent="0.25">
      <c r="A116" s="23" t="s">
        <v>763</v>
      </c>
      <c r="B116" s="262" t="s">
        <v>481</v>
      </c>
      <c r="C116" s="23" t="s">
        <v>299</v>
      </c>
      <c r="D116" s="11" t="s">
        <v>304</v>
      </c>
      <c r="E116" s="11" t="s">
        <v>1420</v>
      </c>
      <c r="F116" s="11" t="s">
        <v>1246</v>
      </c>
      <c r="G116" s="14" t="s">
        <v>1251</v>
      </c>
      <c r="H116" s="22" t="s">
        <v>1418</v>
      </c>
      <c r="I116" s="11" t="s">
        <v>1414</v>
      </c>
      <c r="J116" s="11"/>
      <c r="K116" s="191">
        <f t="shared" si="28"/>
        <v>1312960.7000000002</v>
      </c>
      <c r="L116" s="194">
        <v>196944.11</v>
      </c>
      <c r="M116" s="194">
        <v>0</v>
      </c>
      <c r="N116" s="194">
        <v>0</v>
      </c>
      <c r="O116" s="194">
        <v>0</v>
      </c>
      <c r="P116" s="194">
        <v>1116016.5900000001</v>
      </c>
      <c r="Q116" s="191">
        <v>0</v>
      </c>
      <c r="R116" s="178" t="s">
        <v>1191</v>
      </c>
      <c r="S116" s="178" t="s">
        <v>1178</v>
      </c>
      <c r="T116" s="178" t="s">
        <v>1171</v>
      </c>
      <c r="U116" s="178">
        <v>2018</v>
      </c>
    </row>
    <row r="117" spans="1:21" ht="39" customHeight="1" x14ac:dyDescent="0.25">
      <c r="A117" s="23" t="s">
        <v>764</v>
      </c>
      <c r="B117" s="262" t="s">
        <v>482</v>
      </c>
      <c r="C117" s="23" t="s">
        <v>1064</v>
      </c>
      <c r="D117" s="11" t="s">
        <v>742</v>
      </c>
      <c r="E117" s="11" t="s">
        <v>1417</v>
      </c>
      <c r="F117" s="11" t="s">
        <v>1246</v>
      </c>
      <c r="G117" s="89" t="s">
        <v>1247</v>
      </c>
      <c r="H117" s="22" t="s">
        <v>1418</v>
      </c>
      <c r="I117" s="11" t="s">
        <v>1414</v>
      </c>
      <c r="J117" s="11"/>
      <c r="K117" s="191">
        <f t="shared" si="28"/>
        <v>1049000</v>
      </c>
      <c r="L117" s="194">
        <v>78675</v>
      </c>
      <c r="M117" s="194">
        <v>78675</v>
      </c>
      <c r="N117" s="194">
        <v>0</v>
      </c>
      <c r="O117" s="194">
        <v>0</v>
      </c>
      <c r="P117" s="194">
        <v>891650</v>
      </c>
      <c r="Q117" s="191">
        <v>0</v>
      </c>
      <c r="R117" s="178" t="s">
        <v>1193</v>
      </c>
      <c r="S117" s="178" t="s">
        <v>1193</v>
      </c>
      <c r="T117" s="178" t="s">
        <v>1180</v>
      </c>
      <c r="U117" s="178">
        <v>2019</v>
      </c>
    </row>
    <row r="118" spans="1:21" ht="39" customHeight="1" x14ac:dyDescent="0.25">
      <c r="A118" s="23" t="s">
        <v>765</v>
      </c>
      <c r="B118" s="262" t="s">
        <v>483</v>
      </c>
      <c r="C118" s="23" t="s">
        <v>1065</v>
      </c>
      <c r="D118" s="11" t="s">
        <v>742</v>
      </c>
      <c r="E118" s="11" t="s">
        <v>1417</v>
      </c>
      <c r="F118" s="11" t="s">
        <v>1246</v>
      </c>
      <c r="G118" s="89" t="s">
        <v>1247</v>
      </c>
      <c r="H118" s="22" t="s">
        <v>1418</v>
      </c>
      <c r="I118" s="11" t="s">
        <v>1414</v>
      </c>
      <c r="J118" s="11"/>
      <c r="K118" s="191">
        <f t="shared" si="28"/>
        <v>1400000</v>
      </c>
      <c r="L118" s="194">
        <v>660098</v>
      </c>
      <c r="M118" s="194">
        <v>59992</v>
      </c>
      <c r="N118" s="194">
        <v>0</v>
      </c>
      <c r="O118" s="194">
        <v>0</v>
      </c>
      <c r="P118" s="194">
        <v>679910</v>
      </c>
      <c r="Q118" s="191">
        <v>0</v>
      </c>
      <c r="R118" s="178" t="s">
        <v>1172</v>
      </c>
      <c r="S118" s="178" t="s">
        <v>1252</v>
      </c>
      <c r="T118" s="178" t="s">
        <v>1173</v>
      </c>
      <c r="U118" s="178">
        <v>2019</v>
      </c>
    </row>
    <row r="119" spans="1:21" ht="54" customHeight="1" x14ac:dyDescent="0.25">
      <c r="A119" s="23" t="s">
        <v>766</v>
      </c>
      <c r="B119" s="262" t="s">
        <v>484</v>
      </c>
      <c r="C119" s="23" t="s">
        <v>156</v>
      </c>
      <c r="D119" s="11" t="s">
        <v>742</v>
      </c>
      <c r="E119" s="11" t="s">
        <v>1417</v>
      </c>
      <c r="F119" s="11" t="s">
        <v>1246</v>
      </c>
      <c r="G119" s="89" t="s">
        <v>1247</v>
      </c>
      <c r="H119" s="22" t="s">
        <v>1418</v>
      </c>
      <c r="I119" s="11" t="s">
        <v>1414</v>
      </c>
      <c r="J119" s="11"/>
      <c r="K119" s="191">
        <f t="shared" si="28"/>
        <v>201000</v>
      </c>
      <c r="L119" s="194">
        <v>67049</v>
      </c>
      <c r="M119" s="194">
        <v>10861</v>
      </c>
      <c r="N119" s="194">
        <v>0</v>
      </c>
      <c r="O119" s="194">
        <v>0</v>
      </c>
      <c r="P119" s="194">
        <v>123090</v>
      </c>
      <c r="Q119" s="191">
        <v>0</v>
      </c>
      <c r="R119" s="178" t="s">
        <v>1171</v>
      </c>
      <c r="S119" s="178" t="s">
        <v>1194</v>
      </c>
      <c r="T119" s="178" t="s">
        <v>1166</v>
      </c>
      <c r="U119" s="178">
        <v>2018</v>
      </c>
    </row>
    <row r="120" spans="1:21" ht="39" customHeight="1" x14ac:dyDescent="0.25">
      <c r="A120" s="23" t="s">
        <v>767</v>
      </c>
      <c r="B120" s="262" t="s">
        <v>485</v>
      </c>
      <c r="C120" s="23" t="s">
        <v>1027</v>
      </c>
      <c r="D120" s="11" t="s">
        <v>1024</v>
      </c>
      <c r="E120" s="11" t="s">
        <v>1420</v>
      </c>
      <c r="F120" s="11" t="s">
        <v>1025</v>
      </c>
      <c r="G120" s="11" t="s">
        <v>32</v>
      </c>
      <c r="H120" s="22" t="s">
        <v>1418</v>
      </c>
      <c r="I120" s="11"/>
      <c r="J120" s="11"/>
      <c r="K120" s="191">
        <f t="shared" si="28"/>
        <v>107718.94</v>
      </c>
      <c r="L120" s="194">
        <v>26820.35</v>
      </c>
      <c r="M120" s="194">
        <v>0</v>
      </c>
      <c r="N120" s="194">
        <v>0</v>
      </c>
      <c r="O120" s="194">
        <v>0</v>
      </c>
      <c r="P120" s="194">
        <v>80898.59</v>
      </c>
      <c r="Q120" s="191">
        <v>0</v>
      </c>
      <c r="R120" s="178" t="s">
        <v>1194</v>
      </c>
      <c r="S120" s="178" t="s">
        <v>1174</v>
      </c>
      <c r="T120" s="178" t="s">
        <v>1197</v>
      </c>
      <c r="U120" s="178">
        <v>2020</v>
      </c>
    </row>
    <row r="121" spans="1:21" ht="39" customHeight="1" x14ac:dyDescent="0.25">
      <c r="A121" s="23" t="s">
        <v>1026</v>
      </c>
      <c r="B121" s="262" t="s">
        <v>486</v>
      </c>
      <c r="C121" s="30" t="s">
        <v>31</v>
      </c>
      <c r="D121" s="11" t="s">
        <v>1412</v>
      </c>
      <c r="E121" s="11" t="s">
        <v>1420</v>
      </c>
      <c r="F121" s="11" t="s">
        <v>1300</v>
      </c>
      <c r="G121" s="47" t="s">
        <v>32</v>
      </c>
      <c r="H121" s="22" t="s">
        <v>1418</v>
      </c>
      <c r="I121" s="11"/>
      <c r="J121" s="11"/>
      <c r="K121" s="191">
        <f t="shared" si="28"/>
        <v>207906.16</v>
      </c>
      <c r="L121" s="194">
        <v>31185.93</v>
      </c>
      <c r="M121" s="194">
        <v>0</v>
      </c>
      <c r="N121" s="194">
        <v>0</v>
      </c>
      <c r="O121" s="194">
        <v>0</v>
      </c>
      <c r="P121" s="194">
        <v>176720.23</v>
      </c>
      <c r="Q121" s="191">
        <v>0</v>
      </c>
      <c r="R121" s="192" t="s">
        <v>1191</v>
      </c>
      <c r="S121" s="192" t="s">
        <v>1192</v>
      </c>
      <c r="T121" s="192" t="s">
        <v>1172</v>
      </c>
      <c r="U121" s="201">
        <v>2019</v>
      </c>
    </row>
    <row r="122" spans="1:21" ht="39" customHeight="1" x14ac:dyDescent="0.25">
      <c r="A122" s="23" t="s">
        <v>1028</v>
      </c>
      <c r="B122" s="262" t="s">
        <v>487</v>
      </c>
      <c r="C122" s="39" t="s">
        <v>1243</v>
      </c>
      <c r="D122" s="89" t="s">
        <v>1244</v>
      </c>
      <c r="E122" s="89" t="s">
        <v>1420</v>
      </c>
      <c r="F122" s="89" t="s">
        <v>1299</v>
      </c>
      <c r="G122" s="14" t="s">
        <v>32</v>
      </c>
      <c r="H122" s="21" t="s">
        <v>1418</v>
      </c>
      <c r="I122" s="21"/>
      <c r="J122" s="21"/>
      <c r="K122" s="191">
        <f t="shared" si="28"/>
        <v>254108.18000000002</v>
      </c>
      <c r="L122" s="196">
        <v>38116.230000000003</v>
      </c>
      <c r="M122" s="196">
        <v>0</v>
      </c>
      <c r="N122" s="196">
        <v>0</v>
      </c>
      <c r="O122" s="196">
        <v>0</v>
      </c>
      <c r="P122" s="196">
        <v>215991.95</v>
      </c>
      <c r="Q122" s="191">
        <v>0</v>
      </c>
      <c r="R122" s="197" t="s">
        <v>1172</v>
      </c>
      <c r="S122" s="197" t="s">
        <v>1194</v>
      </c>
      <c r="T122" s="197" t="s">
        <v>1193</v>
      </c>
      <c r="U122" s="196">
        <v>2019</v>
      </c>
    </row>
    <row r="123" spans="1:21" ht="39" customHeight="1" x14ac:dyDescent="0.25">
      <c r="A123" s="23" t="s">
        <v>60</v>
      </c>
      <c r="B123" s="262" t="s">
        <v>488</v>
      </c>
      <c r="C123" s="39" t="s">
        <v>1507</v>
      </c>
      <c r="D123" s="89" t="s">
        <v>1421</v>
      </c>
      <c r="E123" s="89" t="s">
        <v>1420</v>
      </c>
      <c r="F123" s="89" t="s">
        <v>1285</v>
      </c>
      <c r="G123" s="14" t="s">
        <v>32</v>
      </c>
      <c r="H123" s="21" t="s">
        <v>1418</v>
      </c>
      <c r="I123" s="21"/>
      <c r="J123" s="21"/>
      <c r="K123" s="191">
        <f t="shared" si="28"/>
        <v>283086.31</v>
      </c>
      <c r="L123" s="196">
        <v>42462.96</v>
      </c>
      <c r="M123" s="196">
        <v>0</v>
      </c>
      <c r="N123" s="196">
        <v>0</v>
      </c>
      <c r="O123" s="196">
        <v>0</v>
      </c>
      <c r="P123" s="196">
        <v>240623.35</v>
      </c>
      <c r="Q123" s="191">
        <v>0</v>
      </c>
      <c r="R123" s="197" t="s">
        <v>1168</v>
      </c>
      <c r="S123" s="197" t="s">
        <v>1252</v>
      </c>
      <c r="T123" s="197" t="s">
        <v>1166</v>
      </c>
      <c r="U123" s="196">
        <v>2019</v>
      </c>
    </row>
    <row r="124" spans="1:21" ht="39" customHeight="1" x14ac:dyDescent="0.25">
      <c r="A124" s="391" t="s">
        <v>203</v>
      </c>
      <c r="B124" s="399"/>
      <c r="C124" s="391" t="s">
        <v>207</v>
      </c>
      <c r="D124" s="399"/>
      <c r="E124" s="399"/>
      <c r="F124" s="399"/>
      <c r="G124" s="399"/>
      <c r="H124" s="399"/>
      <c r="I124" s="399"/>
      <c r="J124" s="399"/>
      <c r="K124" s="402">
        <v>0</v>
      </c>
      <c r="L124" s="402">
        <v>0</v>
      </c>
      <c r="M124" s="402">
        <v>0</v>
      </c>
      <c r="N124" s="402">
        <v>0</v>
      </c>
      <c r="O124" s="402">
        <v>0</v>
      </c>
      <c r="P124" s="402">
        <v>0</v>
      </c>
      <c r="Q124" s="402">
        <v>0</v>
      </c>
      <c r="R124" s="398"/>
      <c r="S124" s="398"/>
      <c r="T124" s="398"/>
      <c r="U124" s="398"/>
    </row>
    <row r="125" spans="1:21" ht="39" customHeight="1" x14ac:dyDescent="0.25">
      <c r="A125" s="391" t="s">
        <v>204</v>
      </c>
      <c r="B125" s="399"/>
      <c r="C125" s="391" t="s">
        <v>208</v>
      </c>
      <c r="D125" s="399"/>
      <c r="E125" s="399"/>
      <c r="F125" s="399"/>
      <c r="G125" s="399"/>
      <c r="H125" s="399"/>
      <c r="I125" s="399"/>
      <c r="J125" s="399"/>
      <c r="K125" s="402">
        <v>0</v>
      </c>
      <c r="L125" s="402">
        <v>0</v>
      </c>
      <c r="M125" s="402">
        <v>0</v>
      </c>
      <c r="N125" s="402">
        <v>0</v>
      </c>
      <c r="O125" s="402">
        <v>0</v>
      </c>
      <c r="P125" s="402">
        <v>0</v>
      </c>
      <c r="Q125" s="402">
        <v>0</v>
      </c>
      <c r="R125" s="398"/>
      <c r="S125" s="398"/>
      <c r="T125" s="398"/>
      <c r="U125" s="398"/>
    </row>
    <row r="126" spans="1:21" ht="39" customHeight="1" x14ac:dyDescent="0.25">
      <c r="A126" s="391" t="s">
        <v>205</v>
      </c>
      <c r="B126" s="399"/>
      <c r="C126" s="391" t="s">
        <v>209</v>
      </c>
      <c r="D126" s="399"/>
      <c r="E126" s="399"/>
      <c r="F126" s="399"/>
      <c r="G126" s="399"/>
      <c r="H126" s="399"/>
      <c r="I126" s="399"/>
      <c r="J126" s="399"/>
      <c r="K126" s="396">
        <f t="shared" ref="K126:Q126" si="29">SUM(K127:K130)</f>
        <v>26500000</v>
      </c>
      <c r="L126" s="396">
        <f t="shared" si="29"/>
        <v>4785222</v>
      </c>
      <c r="M126" s="396">
        <f t="shared" si="29"/>
        <v>1760658</v>
      </c>
      <c r="N126" s="396">
        <f t="shared" si="29"/>
        <v>0</v>
      </c>
      <c r="O126" s="396">
        <f t="shared" si="29"/>
        <v>0</v>
      </c>
      <c r="P126" s="396">
        <f t="shared" si="29"/>
        <v>19954120</v>
      </c>
      <c r="Q126" s="396">
        <f t="shared" si="29"/>
        <v>0</v>
      </c>
      <c r="R126" s="398"/>
      <c r="S126" s="398"/>
      <c r="T126" s="398"/>
      <c r="U126" s="398"/>
    </row>
    <row r="127" spans="1:21" ht="39" customHeight="1" x14ac:dyDescent="0.25">
      <c r="A127" s="55" t="s">
        <v>710</v>
      </c>
      <c r="B127" s="262" t="s">
        <v>489</v>
      </c>
      <c r="C127" s="23" t="s">
        <v>749</v>
      </c>
      <c r="D127" s="11" t="s">
        <v>742</v>
      </c>
      <c r="E127" s="11" t="s">
        <v>1417</v>
      </c>
      <c r="F127" s="11" t="s">
        <v>1246</v>
      </c>
      <c r="G127" s="89" t="s">
        <v>1247</v>
      </c>
      <c r="H127" s="22" t="s">
        <v>1418</v>
      </c>
      <c r="I127" s="11" t="s">
        <v>1414</v>
      </c>
      <c r="J127" s="11"/>
      <c r="K127" s="194">
        <f>L127+M127+N127+O127+P127</f>
        <v>5000000</v>
      </c>
      <c r="L127" s="194">
        <v>375000</v>
      </c>
      <c r="M127" s="194">
        <v>375000</v>
      </c>
      <c r="N127" s="194">
        <v>0</v>
      </c>
      <c r="O127" s="194">
        <v>0</v>
      </c>
      <c r="P127" s="194">
        <v>4250000</v>
      </c>
      <c r="Q127" s="194">
        <v>0</v>
      </c>
      <c r="R127" s="197" t="s">
        <v>1197</v>
      </c>
      <c r="S127" s="197" t="s">
        <v>58</v>
      </c>
      <c r="T127" s="197" t="s">
        <v>94</v>
      </c>
      <c r="U127" s="196">
        <v>2019</v>
      </c>
    </row>
    <row r="128" spans="1:21" ht="39" customHeight="1" x14ac:dyDescent="0.25">
      <c r="A128" s="55" t="s">
        <v>768</v>
      </c>
      <c r="B128" s="262" t="s">
        <v>1893</v>
      </c>
      <c r="C128" s="23" t="s">
        <v>1066</v>
      </c>
      <c r="D128" s="11" t="s">
        <v>742</v>
      </c>
      <c r="E128" s="11" t="s">
        <v>1417</v>
      </c>
      <c r="F128" s="11" t="s">
        <v>1246</v>
      </c>
      <c r="G128" s="89" t="s">
        <v>1247</v>
      </c>
      <c r="H128" s="22" t="s">
        <v>1418</v>
      </c>
      <c r="I128" s="11" t="s">
        <v>1414</v>
      </c>
      <c r="J128" s="11"/>
      <c r="K128" s="194">
        <f>L128+M128+N128+O128+P128</f>
        <v>3000000</v>
      </c>
      <c r="L128" s="194">
        <v>225000</v>
      </c>
      <c r="M128" s="194">
        <v>225000</v>
      </c>
      <c r="N128" s="194">
        <v>0</v>
      </c>
      <c r="O128" s="194">
        <v>0</v>
      </c>
      <c r="P128" s="194">
        <v>2550000</v>
      </c>
      <c r="Q128" s="194">
        <v>0</v>
      </c>
      <c r="R128" s="197" t="s">
        <v>1177</v>
      </c>
      <c r="S128" s="197" t="s">
        <v>1198</v>
      </c>
      <c r="T128" s="197" t="s">
        <v>1199</v>
      </c>
      <c r="U128" s="196">
        <v>2019</v>
      </c>
    </row>
    <row r="129" spans="1:23" ht="39" customHeight="1" x14ac:dyDescent="0.25">
      <c r="A129" s="55" t="s">
        <v>769</v>
      </c>
      <c r="B129" s="262" t="s">
        <v>1895</v>
      </c>
      <c r="C129" s="23" t="s">
        <v>1067</v>
      </c>
      <c r="D129" s="11" t="s">
        <v>742</v>
      </c>
      <c r="E129" s="11" t="s">
        <v>1417</v>
      </c>
      <c r="F129" s="11" t="s">
        <v>1246</v>
      </c>
      <c r="G129" s="89" t="s">
        <v>1247</v>
      </c>
      <c r="H129" s="22" t="s">
        <v>1418</v>
      </c>
      <c r="I129" s="11" t="s">
        <v>1414</v>
      </c>
      <c r="J129" s="11"/>
      <c r="K129" s="194">
        <f>L129+M129+N129+O129+P129</f>
        <v>8500000</v>
      </c>
      <c r="L129" s="194">
        <v>637500</v>
      </c>
      <c r="M129" s="194">
        <v>637500</v>
      </c>
      <c r="N129" s="194">
        <v>0</v>
      </c>
      <c r="O129" s="194">
        <v>0</v>
      </c>
      <c r="P129" s="194">
        <v>7225000</v>
      </c>
      <c r="Q129" s="194">
        <v>0</v>
      </c>
      <c r="R129" s="197" t="s">
        <v>1197</v>
      </c>
      <c r="S129" s="197" t="s">
        <v>1198</v>
      </c>
      <c r="T129" s="197" t="s">
        <v>1199</v>
      </c>
      <c r="U129" s="196">
        <v>2021</v>
      </c>
    </row>
    <row r="130" spans="1:23" ht="54" customHeight="1" x14ac:dyDescent="0.25">
      <c r="A130" s="55" t="s">
        <v>770</v>
      </c>
      <c r="B130" s="262" t="s">
        <v>1894</v>
      </c>
      <c r="C130" s="23" t="s">
        <v>300</v>
      </c>
      <c r="D130" s="11" t="s">
        <v>742</v>
      </c>
      <c r="E130" s="11" t="s">
        <v>1417</v>
      </c>
      <c r="F130" s="11" t="s">
        <v>1246</v>
      </c>
      <c r="G130" s="89" t="s">
        <v>1247</v>
      </c>
      <c r="H130" s="22" t="s">
        <v>1418</v>
      </c>
      <c r="I130" s="11" t="s">
        <v>1414</v>
      </c>
      <c r="J130" s="11"/>
      <c r="K130" s="194">
        <f>L130+M130+N130+O130+P130</f>
        <v>10000000</v>
      </c>
      <c r="L130" s="194">
        <v>3547722</v>
      </c>
      <c r="M130" s="194">
        <v>523158</v>
      </c>
      <c r="N130" s="194">
        <v>0</v>
      </c>
      <c r="O130" s="194">
        <v>0</v>
      </c>
      <c r="P130" s="194">
        <v>5929120</v>
      </c>
      <c r="Q130" s="194">
        <v>0</v>
      </c>
      <c r="R130" s="197" t="s">
        <v>1177</v>
      </c>
      <c r="S130" s="197" t="s">
        <v>1198</v>
      </c>
      <c r="T130" s="197" t="s">
        <v>1199</v>
      </c>
      <c r="U130" s="196">
        <v>2020</v>
      </c>
    </row>
    <row r="131" spans="1:23" ht="39" customHeight="1" x14ac:dyDescent="0.25">
      <c r="A131" s="356" t="s">
        <v>1449</v>
      </c>
      <c r="B131" s="357"/>
      <c r="C131" s="356" t="s">
        <v>1452</v>
      </c>
      <c r="D131" s="357"/>
      <c r="E131" s="357"/>
      <c r="F131" s="357"/>
      <c r="G131" s="357"/>
      <c r="H131" s="357"/>
      <c r="I131" s="357"/>
      <c r="J131" s="357"/>
      <c r="K131" s="380">
        <f t="shared" ref="K131:Q131" si="30">K132+K133+K137+K138</f>
        <v>970019.66999999993</v>
      </c>
      <c r="L131" s="380">
        <f t="shared" si="30"/>
        <v>136647.83000000002</v>
      </c>
      <c r="M131" s="380">
        <f t="shared" si="30"/>
        <v>0</v>
      </c>
      <c r="N131" s="380">
        <f t="shared" si="30"/>
        <v>9848.9</v>
      </c>
      <c r="O131" s="380">
        <f t="shared" si="30"/>
        <v>0</v>
      </c>
      <c r="P131" s="380">
        <f t="shared" si="30"/>
        <v>823522.94</v>
      </c>
      <c r="Q131" s="380">
        <f t="shared" si="30"/>
        <v>0</v>
      </c>
      <c r="R131" s="383"/>
      <c r="S131" s="383"/>
      <c r="T131" s="383"/>
      <c r="U131" s="383"/>
    </row>
    <row r="132" spans="1:23" ht="39" customHeight="1" x14ac:dyDescent="0.25">
      <c r="A132" s="403" t="s">
        <v>210</v>
      </c>
      <c r="B132" s="399"/>
      <c r="C132" s="391" t="s">
        <v>211</v>
      </c>
      <c r="D132" s="399"/>
      <c r="E132" s="399"/>
      <c r="F132" s="399"/>
      <c r="G132" s="399"/>
      <c r="H132" s="399"/>
      <c r="I132" s="399"/>
      <c r="J132" s="399"/>
      <c r="K132" s="402">
        <v>0</v>
      </c>
      <c r="L132" s="402">
        <v>0</v>
      </c>
      <c r="M132" s="402">
        <v>0</v>
      </c>
      <c r="N132" s="402">
        <v>0</v>
      </c>
      <c r="O132" s="402">
        <v>0</v>
      </c>
      <c r="P132" s="402">
        <v>0</v>
      </c>
      <c r="Q132" s="402">
        <v>0</v>
      </c>
      <c r="R132" s="398"/>
      <c r="S132" s="398"/>
      <c r="T132" s="398"/>
      <c r="U132" s="398"/>
    </row>
    <row r="133" spans="1:23" ht="39" customHeight="1" x14ac:dyDescent="0.25">
      <c r="A133" s="403" t="s">
        <v>1015</v>
      </c>
      <c r="B133" s="399"/>
      <c r="C133" s="391" t="s">
        <v>212</v>
      </c>
      <c r="D133" s="399"/>
      <c r="E133" s="399"/>
      <c r="F133" s="399"/>
      <c r="G133" s="399"/>
      <c r="H133" s="399"/>
      <c r="I133" s="399"/>
      <c r="J133" s="399"/>
      <c r="K133" s="396">
        <f t="shared" ref="K133:Q133" si="31">SUM(K134:K136)</f>
        <v>970019.66999999993</v>
      </c>
      <c r="L133" s="396">
        <f t="shared" si="31"/>
        <v>136647.83000000002</v>
      </c>
      <c r="M133" s="396">
        <f t="shared" si="31"/>
        <v>0</v>
      </c>
      <c r="N133" s="396">
        <f t="shared" si="31"/>
        <v>9848.9</v>
      </c>
      <c r="O133" s="396">
        <f t="shared" si="31"/>
        <v>0</v>
      </c>
      <c r="P133" s="396">
        <f t="shared" si="31"/>
        <v>823522.94</v>
      </c>
      <c r="Q133" s="396">
        <f t="shared" si="31"/>
        <v>0</v>
      </c>
      <c r="R133" s="398"/>
      <c r="S133" s="398"/>
      <c r="T133" s="398"/>
      <c r="U133" s="398"/>
    </row>
    <row r="134" spans="1:23" ht="79.5" customHeight="1" x14ac:dyDescent="0.25">
      <c r="A134" s="70" t="s">
        <v>1018</v>
      </c>
      <c r="B134" s="262" t="s">
        <v>490</v>
      </c>
      <c r="C134" s="432" t="s">
        <v>387</v>
      </c>
      <c r="D134" s="12" t="s">
        <v>1421</v>
      </c>
      <c r="E134" s="12" t="s">
        <v>1413</v>
      </c>
      <c r="F134" s="12" t="s">
        <v>1708</v>
      </c>
      <c r="G134" s="13" t="s">
        <v>1292</v>
      </c>
      <c r="H134" s="12" t="s">
        <v>1418</v>
      </c>
      <c r="I134" s="12"/>
      <c r="J134" s="12"/>
      <c r="K134" s="202">
        <f>L134+N134+P134</f>
        <v>318071.64</v>
      </c>
      <c r="L134" s="202">
        <v>42451.27</v>
      </c>
      <c r="M134" s="202">
        <v>0</v>
      </c>
      <c r="N134" s="202">
        <v>5259.48</v>
      </c>
      <c r="O134" s="202">
        <v>0</v>
      </c>
      <c r="P134" s="202">
        <v>270360.89</v>
      </c>
      <c r="Q134" s="202">
        <v>0</v>
      </c>
      <c r="R134" s="203" t="s">
        <v>1191</v>
      </c>
      <c r="S134" s="204" t="s">
        <v>1170</v>
      </c>
      <c r="T134" s="204" t="s">
        <v>1192</v>
      </c>
      <c r="U134" s="204">
        <v>2020</v>
      </c>
    </row>
    <row r="135" spans="1:23" ht="79.5" customHeight="1" x14ac:dyDescent="0.25">
      <c r="A135" s="70" t="s">
        <v>0</v>
      </c>
      <c r="B135" s="262" t="s">
        <v>491</v>
      </c>
      <c r="C135" s="23" t="s">
        <v>303</v>
      </c>
      <c r="D135" s="11" t="s">
        <v>1412</v>
      </c>
      <c r="E135" s="11" t="s">
        <v>1413</v>
      </c>
      <c r="F135" s="11" t="s">
        <v>1291</v>
      </c>
      <c r="G135" s="13" t="s">
        <v>1292</v>
      </c>
      <c r="H135" s="22" t="s">
        <v>1418</v>
      </c>
      <c r="I135" s="11"/>
      <c r="J135" s="11"/>
      <c r="K135" s="191">
        <f>L135+M135+N135+O135+P135</f>
        <v>207290.72</v>
      </c>
      <c r="L135" s="191">
        <v>26504.2</v>
      </c>
      <c r="M135" s="191">
        <v>0</v>
      </c>
      <c r="N135" s="191">
        <v>4589.42</v>
      </c>
      <c r="O135" s="191">
        <v>0</v>
      </c>
      <c r="P135" s="191">
        <v>176197.1</v>
      </c>
      <c r="Q135" s="202">
        <v>0</v>
      </c>
      <c r="R135" s="205" t="s">
        <v>701</v>
      </c>
      <c r="S135" s="206" t="s">
        <v>1178</v>
      </c>
      <c r="T135" s="206" t="s">
        <v>1168</v>
      </c>
      <c r="U135" s="206">
        <v>2019</v>
      </c>
      <c r="W135" s="108"/>
    </row>
    <row r="136" spans="1:23" ht="39" customHeight="1" x14ac:dyDescent="0.25">
      <c r="A136" s="70" t="s">
        <v>1253</v>
      </c>
      <c r="B136" s="262" t="s">
        <v>492</v>
      </c>
      <c r="C136" s="23" t="s">
        <v>1254</v>
      </c>
      <c r="D136" s="11" t="s">
        <v>1422</v>
      </c>
      <c r="E136" s="11" t="s">
        <v>1413</v>
      </c>
      <c r="F136" s="11" t="s">
        <v>1707</v>
      </c>
      <c r="G136" s="13" t="s">
        <v>1292</v>
      </c>
      <c r="H136" s="22" t="s">
        <v>1418</v>
      </c>
      <c r="I136" s="11"/>
      <c r="J136" s="11"/>
      <c r="K136" s="191">
        <f>L136+P136</f>
        <v>444657.31</v>
      </c>
      <c r="L136" s="191">
        <v>67692.36</v>
      </c>
      <c r="M136" s="191">
        <v>0</v>
      </c>
      <c r="N136" s="191">
        <v>0</v>
      </c>
      <c r="O136" s="191">
        <v>0</v>
      </c>
      <c r="P136" s="191">
        <v>376964.95</v>
      </c>
      <c r="Q136" s="202">
        <v>0</v>
      </c>
      <c r="R136" s="205" t="s">
        <v>1180</v>
      </c>
      <c r="S136" s="206" t="s">
        <v>61</v>
      </c>
      <c r="T136" s="206" t="s">
        <v>36</v>
      </c>
      <c r="U136" s="206">
        <v>2021</v>
      </c>
    </row>
    <row r="137" spans="1:23" ht="39" customHeight="1" x14ac:dyDescent="0.25">
      <c r="A137" s="403" t="s">
        <v>1016</v>
      </c>
      <c r="B137" s="399"/>
      <c r="C137" s="391" t="s">
        <v>213</v>
      </c>
      <c r="D137" s="399"/>
      <c r="E137" s="399"/>
      <c r="F137" s="399"/>
      <c r="G137" s="399"/>
      <c r="H137" s="399"/>
      <c r="I137" s="399"/>
      <c r="J137" s="399"/>
      <c r="K137" s="402">
        <v>0</v>
      </c>
      <c r="L137" s="402">
        <v>0</v>
      </c>
      <c r="M137" s="402">
        <v>0</v>
      </c>
      <c r="N137" s="402">
        <v>0</v>
      </c>
      <c r="O137" s="402">
        <v>0</v>
      </c>
      <c r="P137" s="402">
        <v>0</v>
      </c>
      <c r="Q137" s="402">
        <v>0</v>
      </c>
      <c r="R137" s="398"/>
      <c r="S137" s="398"/>
      <c r="T137" s="398"/>
      <c r="U137" s="398"/>
    </row>
    <row r="138" spans="1:23" ht="39" customHeight="1" x14ac:dyDescent="0.25">
      <c r="A138" s="403" t="s">
        <v>1017</v>
      </c>
      <c r="B138" s="399"/>
      <c r="C138" s="391" t="s">
        <v>214</v>
      </c>
      <c r="D138" s="399"/>
      <c r="E138" s="399"/>
      <c r="F138" s="399"/>
      <c r="G138" s="399"/>
      <c r="H138" s="399"/>
      <c r="I138" s="399"/>
      <c r="J138" s="399"/>
      <c r="K138" s="402">
        <v>0</v>
      </c>
      <c r="L138" s="402">
        <v>0</v>
      </c>
      <c r="M138" s="402">
        <v>0</v>
      </c>
      <c r="N138" s="402">
        <v>0</v>
      </c>
      <c r="O138" s="402">
        <v>0</v>
      </c>
      <c r="P138" s="402">
        <v>0</v>
      </c>
      <c r="Q138" s="402">
        <v>0</v>
      </c>
      <c r="R138" s="398"/>
      <c r="S138" s="398"/>
      <c r="T138" s="398"/>
      <c r="U138" s="398"/>
    </row>
    <row r="139" spans="1:23" ht="39" customHeight="1" x14ac:dyDescent="0.25">
      <c r="A139" s="362" t="s">
        <v>1453</v>
      </c>
      <c r="B139" s="366"/>
      <c r="C139" s="362" t="s">
        <v>1454</v>
      </c>
      <c r="D139" s="366"/>
      <c r="E139" s="366"/>
      <c r="F139" s="366"/>
      <c r="G139" s="366"/>
      <c r="H139" s="366"/>
      <c r="I139" s="366"/>
      <c r="J139" s="366"/>
      <c r="K139" s="365">
        <f t="shared" ref="K139:Q139" si="32">K140+K201+K227+K297+K324</f>
        <v>109904498.37</v>
      </c>
      <c r="L139" s="365">
        <f t="shared" si="32"/>
        <v>12625346.98</v>
      </c>
      <c r="M139" s="365">
        <f t="shared" si="32"/>
        <v>16507859.090000002</v>
      </c>
      <c r="N139" s="365">
        <f t="shared" si="32"/>
        <v>3450431.58</v>
      </c>
      <c r="O139" s="365">
        <f t="shared" si="32"/>
        <v>776968.1100000001</v>
      </c>
      <c r="P139" s="365">
        <f t="shared" si="32"/>
        <v>76543892.609999999</v>
      </c>
      <c r="Q139" s="365">
        <f t="shared" si="32"/>
        <v>0</v>
      </c>
      <c r="R139" s="367"/>
      <c r="S139" s="367"/>
      <c r="T139" s="367"/>
      <c r="U139" s="367"/>
    </row>
    <row r="140" spans="1:23" ht="39" customHeight="1" x14ac:dyDescent="0.25">
      <c r="A140" s="368" t="s">
        <v>1456</v>
      </c>
      <c r="B140" s="374"/>
      <c r="C140" s="368" t="s">
        <v>1457</v>
      </c>
      <c r="D140" s="374"/>
      <c r="E140" s="374"/>
      <c r="F140" s="374"/>
      <c r="G140" s="374"/>
      <c r="H140" s="374"/>
      <c r="I140" s="374"/>
      <c r="J140" s="374"/>
      <c r="K140" s="371">
        <f t="shared" ref="K140:Q140" si="33">K141+K161+K180+K188</f>
        <v>26867943.580000002</v>
      </c>
      <c r="L140" s="371">
        <f t="shared" si="33"/>
        <v>4440690.4700000007</v>
      </c>
      <c r="M140" s="371">
        <f t="shared" si="33"/>
        <v>9099006.7100000009</v>
      </c>
      <c r="N140" s="371">
        <f t="shared" si="33"/>
        <v>0</v>
      </c>
      <c r="O140" s="371">
        <f t="shared" si="33"/>
        <v>406000</v>
      </c>
      <c r="P140" s="371">
        <f t="shared" si="33"/>
        <v>12922246.399999999</v>
      </c>
      <c r="Q140" s="371">
        <f t="shared" si="33"/>
        <v>0</v>
      </c>
      <c r="R140" s="373"/>
      <c r="S140" s="373"/>
      <c r="T140" s="373"/>
      <c r="U140" s="373"/>
    </row>
    <row r="141" spans="1:23" ht="39" customHeight="1" x14ac:dyDescent="0.25">
      <c r="A141" s="356" t="s">
        <v>1458</v>
      </c>
      <c r="B141" s="357"/>
      <c r="C141" s="356" t="s">
        <v>1459</v>
      </c>
      <c r="D141" s="357"/>
      <c r="E141" s="357"/>
      <c r="F141" s="357"/>
      <c r="G141" s="357"/>
      <c r="H141" s="357"/>
      <c r="I141" s="357"/>
      <c r="J141" s="357"/>
      <c r="K141" s="380">
        <f t="shared" ref="K141:Q141" si="34">K142+K149+K155+K157+K159+K160</f>
        <v>11788824.33</v>
      </c>
      <c r="L141" s="380">
        <f t="shared" si="34"/>
        <v>1934379.1</v>
      </c>
      <c r="M141" s="380">
        <f t="shared" si="34"/>
        <v>5761851.2400000002</v>
      </c>
      <c r="N141" s="380">
        <f t="shared" si="34"/>
        <v>0</v>
      </c>
      <c r="O141" s="380">
        <f t="shared" si="34"/>
        <v>0</v>
      </c>
      <c r="P141" s="380">
        <f t="shared" si="34"/>
        <v>4092593.99</v>
      </c>
      <c r="Q141" s="380">
        <f t="shared" si="34"/>
        <v>0</v>
      </c>
      <c r="R141" s="383"/>
      <c r="S141" s="383"/>
      <c r="T141" s="383"/>
      <c r="U141" s="383"/>
    </row>
    <row r="142" spans="1:23" ht="39" customHeight="1" x14ac:dyDescent="0.25">
      <c r="A142" s="391" t="s">
        <v>215</v>
      </c>
      <c r="B142" s="392"/>
      <c r="C142" s="391" t="s">
        <v>218</v>
      </c>
      <c r="D142" s="392"/>
      <c r="E142" s="392"/>
      <c r="F142" s="392"/>
      <c r="G142" s="392"/>
      <c r="H142" s="392"/>
      <c r="I142" s="392"/>
      <c r="J142" s="392"/>
      <c r="K142" s="396">
        <f t="shared" ref="K142:Q142" si="35">SUM(K143:K148)</f>
        <v>3822081.5</v>
      </c>
      <c r="L142" s="396">
        <f t="shared" si="35"/>
        <v>375924.47999999998</v>
      </c>
      <c r="M142" s="396">
        <f t="shared" si="35"/>
        <v>884985.71</v>
      </c>
      <c r="N142" s="396">
        <f t="shared" si="35"/>
        <v>0</v>
      </c>
      <c r="O142" s="396">
        <f t="shared" si="35"/>
        <v>0</v>
      </c>
      <c r="P142" s="396">
        <f t="shared" si="35"/>
        <v>2561171.31</v>
      </c>
      <c r="Q142" s="396">
        <f t="shared" si="35"/>
        <v>0</v>
      </c>
      <c r="R142" s="394"/>
      <c r="S142" s="394"/>
      <c r="T142" s="394"/>
      <c r="U142" s="394"/>
    </row>
    <row r="143" spans="1:23" ht="39" customHeight="1" x14ac:dyDescent="0.25">
      <c r="A143" s="79" t="s">
        <v>771</v>
      </c>
      <c r="B143" s="262" t="s">
        <v>493</v>
      </c>
      <c r="C143" s="31" t="s">
        <v>700</v>
      </c>
      <c r="D143" s="47" t="s">
        <v>1419</v>
      </c>
      <c r="E143" s="33" t="s">
        <v>352</v>
      </c>
      <c r="F143" s="47" t="s">
        <v>1298</v>
      </c>
      <c r="G143" s="33" t="s">
        <v>1099</v>
      </c>
      <c r="H143" s="33" t="s">
        <v>1418</v>
      </c>
      <c r="I143" s="33"/>
      <c r="J143" s="33"/>
      <c r="K143" s="189">
        <f>L143+P143+M143</f>
        <v>440787.5</v>
      </c>
      <c r="L143" s="189">
        <v>33059.07</v>
      </c>
      <c r="M143" s="130">
        <v>33059.06</v>
      </c>
      <c r="N143" s="130">
        <v>0</v>
      </c>
      <c r="O143" s="130">
        <v>0</v>
      </c>
      <c r="P143" s="189">
        <v>374669.37</v>
      </c>
      <c r="Q143" s="130">
        <v>0</v>
      </c>
      <c r="R143" s="199" t="s">
        <v>1194</v>
      </c>
      <c r="S143" s="207" t="s">
        <v>1193</v>
      </c>
      <c r="T143" s="207" t="s">
        <v>1180</v>
      </c>
      <c r="U143" s="207">
        <v>2019</v>
      </c>
    </row>
    <row r="144" spans="1:23" ht="39" customHeight="1" x14ac:dyDescent="0.25">
      <c r="A144" s="79" t="s">
        <v>772</v>
      </c>
      <c r="B144" s="262" t="s">
        <v>494</v>
      </c>
      <c r="C144" s="30" t="s">
        <v>150</v>
      </c>
      <c r="D144" s="11" t="s">
        <v>742</v>
      </c>
      <c r="E144" s="11" t="s">
        <v>352</v>
      </c>
      <c r="F144" s="11" t="s">
        <v>1246</v>
      </c>
      <c r="G144" s="33" t="s">
        <v>1099</v>
      </c>
      <c r="H144" s="11" t="s">
        <v>1418</v>
      </c>
      <c r="I144" s="11" t="s">
        <v>1414</v>
      </c>
      <c r="J144" s="11"/>
      <c r="K144" s="194">
        <f>L144+M144+P144</f>
        <v>827908.37</v>
      </c>
      <c r="L144" s="194">
        <v>75992.19</v>
      </c>
      <c r="M144" s="194">
        <v>60966.18</v>
      </c>
      <c r="N144" s="194">
        <v>0</v>
      </c>
      <c r="O144" s="194">
        <v>0</v>
      </c>
      <c r="P144" s="194">
        <v>690950</v>
      </c>
      <c r="Q144" s="130">
        <v>0</v>
      </c>
      <c r="R144" s="186" t="s">
        <v>1252</v>
      </c>
      <c r="S144" s="199" t="s">
        <v>1193</v>
      </c>
      <c r="T144" s="199" t="s">
        <v>1180</v>
      </c>
      <c r="U144" s="208">
        <v>2020</v>
      </c>
    </row>
    <row r="145" spans="1:21" ht="39" customHeight="1" x14ac:dyDescent="0.25">
      <c r="A145" s="79" t="s">
        <v>773</v>
      </c>
      <c r="B145" s="262" t="s">
        <v>495</v>
      </c>
      <c r="C145" s="30" t="s">
        <v>1068</v>
      </c>
      <c r="D145" s="11" t="s">
        <v>742</v>
      </c>
      <c r="E145" s="11" t="s">
        <v>352</v>
      </c>
      <c r="F145" s="11" t="s">
        <v>1246</v>
      </c>
      <c r="G145" s="33" t="s">
        <v>1099</v>
      </c>
      <c r="H145" s="11" t="s">
        <v>1418</v>
      </c>
      <c r="I145" s="11" t="s">
        <v>1414</v>
      </c>
      <c r="J145" s="11"/>
      <c r="K145" s="194">
        <f>L145+M145+P145</f>
        <v>886813.23</v>
      </c>
      <c r="L145" s="194">
        <v>179280.28</v>
      </c>
      <c r="M145" s="194">
        <v>57367.54</v>
      </c>
      <c r="N145" s="194">
        <v>0</v>
      </c>
      <c r="O145" s="194">
        <v>0</v>
      </c>
      <c r="P145" s="194">
        <v>650165.41</v>
      </c>
      <c r="Q145" s="130">
        <v>0</v>
      </c>
      <c r="R145" s="186" t="s">
        <v>1252</v>
      </c>
      <c r="S145" s="199" t="s">
        <v>1193</v>
      </c>
      <c r="T145" s="199" t="s">
        <v>1180</v>
      </c>
      <c r="U145" s="208">
        <v>2020</v>
      </c>
    </row>
    <row r="146" spans="1:21" ht="59.25" customHeight="1" x14ac:dyDescent="0.25">
      <c r="A146" s="79" t="s">
        <v>1082</v>
      </c>
      <c r="B146" s="262" t="s">
        <v>496</v>
      </c>
      <c r="C146" s="30" t="s">
        <v>1083</v>
      </c>
      <c r="D146" s="14" t="s">
        <v>1287</v>
      </c>
      <c r="E146" s="11" t="s">
        <v>352</v>
      </c>
      <c r="F146" s="11" t="s">
        <v>1299</v>
      </c>
      <c r="G146" s="11" t="s">
        <v>713</v>
      </c>
      <c r="H146" s="11" t="s">
        <v>1424</v>
      </c>
      <c r="I146" s="11"/>
      <c r="J146" s="11"/>
      <c r="K146" s="194">
        <f>L146+M146+P146</f>
        <v>672000</v>
      </c>
      <c r="L146" s="194">
        <v>13000</v>
      </c>
      <c r="M146" s="194">
        <v>659000</v>
      </c>
      <c r="N146" s="194">
        <v>0</v>
      </c>
      <c r="O146" s="194">
        <v>0</v>
      </c>
      <c r="P146" s="194">
        <v>0</v>
      </c>
      <c r="Q146" s="130">
        <v>0</v>
      </c>
      <c r="R146" s="177" t="s">
        <v>1171</v>
      </c>
      <c r="S146" s="178" t="s">
        <v>1171</v>
      </c>
      <c r="T146" s="178" t="s">
        <v>1172</v>
      </c>
      <c r="U146" s="178">
        <v>2020</v>
      </c>
    </row>
    <row r="147" spans="1:21" ht="39" customHeight="1" x14ac:dyDescent="0.25">
      <c r="A147" s="79" t="s">
        <v>146</v>
      </c>
      <c r="B147" s="262" t="s">
        <v>497</v>
      </c>
      <c r="C147" s="30" t="s">
        <v>147</v>
      </c>
      <c r="D147" s="14" t="s">
        <v>1421</v>
      </c>
      <c r="E147" s="11" t="s">
        <v>352</v>
      </c>
      <c r="F147" s="11" t="s">
        <v>1285</v>
      </c>
      <c r="G147" s="11" t="s">
        <v>1099</v>
      </c>
      <c r="H147" s="11" t="s">
        <v>1418</v>
      </c>
      <c r="I147" s="11"/>
      <c r="J147" s="11"/>
      <c r="K147" s="194">
        <f>L147+M147+P147</f>
        <v>574331.14999999991</v>
      </c>
      <c r="L147" s="194">
        <v>43074.84</v>
      </c>
      <c r="M147" s="194">
        <v>43074.84</v>
      </c>
      <c r="N147" s="194">
        <v>0</v>
      </c>
      <c r="O147" s="194">
        <v>0</v>
      </c>
      <c r="P147" s="194">
        <v>488181.47</v>
      </c>
      <c r="Q147" s="130">
        <v>0</v>
      </c>
      <c r="R147" s="177" t="s">
        <v>1194</v>
      </c>
      <c r="S147" s="178" t="s">
        <v>1193</v>
      </c>
      <c r="T147" s="178" t="s">
        <v>1180</v>
      </c>
      <c r="U147" s="178">
        <v>2019</v>
      </c>
    </row>
    <row r="148" spans="1:21" ht="39" customHeight="1" x14ac:dyDescent="0.25">
      <c r="A148" s="79" t="s">
        <v>152</v>
      </c>
      <c r="B148" s="262" t="s">
        <v>498</v>
      </c>
      <c r="C148" s="30" t="s">
        <v>153</v>
      </c>
      <c r="D148" s="14" t="s">
        <v>1412</v>
      </c>
      <c r="E148" s="11" t="s">
        <v>352</v>
      </c>
      <c r="F148" s="11" t="s">
        <v>1300</v>
      </c>
      <c r="G148" s="11" t="s">
        <v>1099</v>
      </c>
      <c r="H148" s="11" t="s">
        <v>1418</v>
      </c>
      <c r="I148" s="11"/>
      <c r="J148" s="11"/>
      <c r="K148" s="194">
        <f>L148+M148+P148</f>
        <v>420241.25</v>
      </c>
      <c r="L148" s="194">
        <v>31518.1</v>
      </c>
      <c r="M148" s="194">
        <v>31518.09</v>
      </c>
      <c r="N148" s="194">
        <v>0</v>
      </c>
      <c r="O148" s="194">
        <v>0</v>
      </c>
      <c r="P148" s="194">
        <v>357205.06</v>
      </c>
      <c r="Q148" s="130">
        <v>0</v>
      </c>
      <c r="R148" s="177" t="s">
        <v>1172</v>
      </c>
      <c r="S148" s="178" t="s">
        <v>1193</v>
      </c>
      <c r="T148" s="178" t="s">
        <v>1175</v>
      </c>
      <c r="U148" s="178">
        <v>2020</v>
      </c>
    </row>
    <row r="149" spans="1:21" ht="39" customHeight="1" x14ac:dyDescent="0.25">
      <c r="A149" s="391" t="s">
        <v>216</v>
      </c>
      <c r="B149" s="392"/>
      <c r="C149" s="391" t="s">
        <v>219</v>
      </c>
      <c r="D149" s="392"/>
      <c r="E149" s="392"/>
      <c r="F149" s="392"/>
      <c r="G149" s="392"/>
      <c r="H149" s="392"/>
      <c r="I149" s="392"/>
      <c r="J149" s="392"/>
      <c r="K149" s="396">
        <f t="shared" ref="K149:Q149" si="36">SUM(K150:K154)</f>
        <v>1881864.89</v>
      </c>
      <c r="L149" s="396">
        <f t="shared" si="36"/>
        <v>358213.22</v>
      </c>
      <c r="M149" s="396">
        <f t="shared" si="36"/>
        <v>123539.32</v>
      </c>
      <c r="N149" s="396">
        <f t="shared" si="36"/>
        <v>0</v>
      </c>
      <c r="O149" s="396">
        <f t="shared" si="36"/>
        <v>0</v>
      </c>
      <c r="P149" s="396">
        <f t="shared" si="36"/>
        <v>1400112.35</v>
      </c>
      <c r="Q149" s="396">
        <f t="shared" si="36"/>
        <v>0</v>
      </c>
      <c r="R149" s="394"/>
      <c r="S149" s="394"/>
      <c r="T149" s="394"/>
      <c r="U149" s="394"/>
    </row>
    <row r="150" spans="1:21" ht="39" customHeight="1" x14ac:dyDescent="0.25">
      <c r="A150" s="39" t="s">
        <v>774</v>
      </c>
      <c r="B150" s="262" t="s">
        <v>499</v>
      </c>
      <c r="C150" s="30" t="s">
        <v>301</v>
      </c>
      <c r="D150" s="11" t="s">
        <v>742</v>
      </c>
      <c r="E150" s="47" t="s">
        <v>352</v>
      </c>
      <c r="F150" s="11" t="s">
        <v>1246</v>
      </c>
      <c r="G150" s="89" t="s">
        <v>1098</v>
      </c>
      <c r="H150" s="11" t="s">
        <v>1418</v>
      </c>
      <c r="I150" s="11" t="s">
        <v>1414</v>
      </c>
      <c r="J150" s="47"/>
      <c r="K150" s="189">
        <f t="shared" ref="K150:K154" si="37">L150+M150+N150+O150+P150</f>
        <v>296653.08</v>
      </c>
      <c r="L150" s="189">
        <v>56425.14</v>
      </c>
      <c r="M150" s="209">
        <v>19477.939999999999</v>
      </c>
      <c r="N150" s="209">
        <v>0</v>
      </c>
      <c r="O150" s="209">
        <v>0</v>
      </c>
      <c r="P150" s="274">
        <v>220750</v>
      </c>
      <c r="Q150" s="130">
        <v>0</v>
      </c>
      <c r="R150" s="186" t="s">
        <v>1193</v>
      </c>
      <c r="S150" s="288" t="s">
        <v>1173</v>
      </c>
      <c r="T150" s="207" t="s">
        <v>61</v>
      </c>
      <c r="U150" s="208">
        <v>2019</v>
      </c>
    </row>
    <row r="151" spans="1:21" ht="39" customHeight="1" x14ac:dyDescent="0.25">
      <c r="A151" s="39" t="s">
        <v>132</v>
      </c>
      <c r="B151" s="262" t="s">
        <v>500</v>
      </c>
      <c r="C151" s="30" t="s">
        <v>133</v>
      </c>
      <c r="D151" s="11" t="s">
        <v>742</v>
      </c>
      <c r="E151" s="47" t="s">
        <v>352</v>
      </c>
      <c r="F151" s="11" t="s">
        <v>1246</v>
      </c>
      <c r="G151" s="89" t="s">
        <v>1098</v>
      </c>
      <c r="H151" s="11" t="s">
        <v>1418</v>
      </c>
      <c r="I151" s="11" t="s">
        <v>1414</v>
      </c>
      <c r="J151" s="47"/>
      <c r="K151" s="189">
        <f t="shared" si="37"/>
        <v>432824.62</v>
      </c>
      <c r="L151" s="189">
        <v>46399.18</v>
      </c>
      <c r="M151" s="209">
        <v>31331.79</v>
      </c>
      <c r="N151" s="209">
        <v>0</v>
      </c>
      <c r="O151" s="209">
        <v>0</v>
      </c>
      <c r="P151" s="274">
        <v>355093.65</v>
      </c>
      <c r="Q151" s="130">
        <v>0</v>
      </c>
      <c r="R151" s="186" t="s">
        <v>1193</v>
      </c>
      <c r="S151" s="288" t="s">
        <v>1173</v>
      </c>
      <c r="T151" s="207" t="s">
        <v>61</v>
      </c>
      <c r="U151" s="208">
        <v>2019</v>
      </c>
    </row>
    <row r="152" spans="1:21" ht="39" customHeight="1" x14ac:dyDescent="0.25">
      <c r="A152" s="275" t="s">
        <v>318</v>
      </c>
      <c r="B152" s="262" t="s">
        <v>501</v>
      </c>
      <c r="C152" s="275" t="s">
        <v>319</v>
      </c>
      <c r="D152" s="270" t="s">
        <v>1421</v>
      </c>
      <c r="E152" s="32" t="s">
        <v>352</v>
      </c>
      <c r="F152" s="270" t="s">
        <v>1285</v>
      </c>
      <c r="G152" s="270" t="s">
        <v>1098</v>
      </c>
      <c r="H152" s="270" t="s">
        <v>1418</v>
      </c>
      <c r="I152" s="32"/>
      <c r="J152" s="276"/>
      <c r="K152" s="189">
        <f t="shared" si="37"/>
        <v>230599.24</v>
      </c>
      <c r="L152" s="189">
        <v>17294.95</v>
      </c>
      <c r="M152" s="278">
        <v>17294.939999999999</v>
      </c>
      <c r="N152" s="278">
        <v>0</v>
      </c>
      <c r="O152" s="278">
        <v>0</v>
      </c>
      <c r="P152" s="277">
        <v>196009.35</v>
      </c>
      <c r="Q152" s="130">
        <v>0</v>
      </c>
      <c r="R152" s="278" t="s">
        <v>1193</v>
      </c>
      <c r="S152" s="288" t="s">
        <v>61</v>
      </c>
      <c r="T152" s="288" t="s">
        <v>1176</v>
      </c>
      <c r="U152" s="282">
        <v>2019</v>
      </c>
    </row>
    <row r="153" spans="1:21" ht="39" customHeight="1" x14ac:dyDescent="0.25">
      <c r="A153" s="279" t="s">
        <v>320</v>
      </c>
      <c r="B153" s="262" t="s">
        <v>502</v>
      </c>
      <c r="C153" s="275" t="s">
        <v>321</v>
      </c>
      <c r="D153" s="270" t="s">
        <v>1421</v>
      </c>
      <c r="E153" s="34" t="s">
        <v>352</v>
      </c>
      <c r="F153" s="270" t="s">
        <v>1285</v>
      </c>
      <c r="G153" s="270" t="s">
        <v>1098</v>
      </c>
      <c r="H153" s="280" t="s">
        <v>1418</v>
      </c>
      <c r="I153" s="34"/>
      <c r="J153" s="264"/>
      <c r="K153" s="189">
        <f t="shared" si="37"/>
        <v>230599.24</v>
      </c>
      <c r="L153" s="189">
        <v>17294.95</v>
      </c>
      <c r="M153" s="278">
        <v>17294.939999999999</v>
      </c>
      <c r="N153" s="278">
        <v>0</v>
      </c>
      <c r="O153" s="278">
        <v>0</v>
      </c>
      <c r="P153" s="277">
        <v>196009.35</v>
      </c>
      <c r="Q153" s="130">
        <v>0</v>
      </c>
      <c r="R153" s="281" t="s">
        <v>1193</v>
      </c>
      <c r="S153" s="288" t="s">
        <v>61</v>
      </c>
      <c r="T153" s="288" t="s">
        <v>1176</v>
      </c>
      <c r="U153" s="438">
        <v>2019</v>
      </c>
    </row>
    <row r="154" spans="1:21" ht="39" customHeight="1" x14ac:dyDescent="0.25">
      <c r="A154" s="275" t="s">
        <v>1504</v>
      </c>
      <c r="B154" s="262" t="s">
        <v>503</v>
      </c>
      <c r="C154" s="31" t="s">
        <v>1505</v>
      </c>
      <c r="D154" s="32" t="s">
        <v>742</v>
      </c>
      <c r="E154" s="32" t="s">
        <v>352</v>
      </c>
      <c r="F154" s="32" t="s">
        <v>1246</v>
      </c>
      <c r="G154" s="270" t="s">
        <v>1098</v>
      </c>
      <c r="H154" s="32" t="s">
        <v>1418</v>
      </c>
      <c r="I154" s="31"/>
      <c r="J154" s="31"/>
      <c r="K154" s="189">
        <f t="shared" si="37"/>
        <v>691188.71</v>
      </c>
      <c r="L154" s="189">
        <v>220799</v>
      </c>
      <c r="M154" s="274">
        <v>38139.71</v>
      </c>
      <c r="N154" s="274">
        <v>0</v>
      </c>
      <c r="O154" s="274">
        <v>0</v>
      </c>
      <c r="P154" s="274">
        <v>432250</v>
      </c>
      <c r="Q154" s="130">
        <v>0</v>
      </c>
      <c r="R154" s="282" t="s">
        <v>1193</v>
      </c>
      <c r="S154" s="288" t="s">
        <v>1173</v>
      </c>
      <c r="T154" s="207" t="s">
        <v>61</v>
      </c>
      <c r="U154" s="269">
        <v>2019</v>
      </c>
    </row>
    <row r="155" spans="1:21" ht="39" customHeight="1" x14ac:dyDescent="0.25">
      <c r="A155" s="391" t="s">
        <v>217</v>
      </c>
      <c r="B155" s="392"/>
      <c r="C155" s="391" t="s">
        <v>220</v>
      </c>
      <c r="D155" s="392"/>
      <c r="E155" s="392"/>
      <c r="F155" s="392"/>
      <c r="G155" s="392"/>
      <c r="H155" s="392"/>
      <c r="I155" s="392"/>
      <c r="J155" s="392"/>
      <c r="K155" s="396">
        <f t="shared" ref="K155:Q155" si="38">K156</f>
        <v>157707.94</v>
      </c>
      <c r="L155" s="396">
        <f t="shared" si="38"/>
        <v>14811.4</v>
      </c>
      <c r="M155" s="396">
        <f t="shared" si="38"/>
        <v>11586.21</v>
      </c>
      <c r="N155" s="396">
        <f t="shared" si="38"/>
        <v>0</v>
      </c>
      <c r="O155" s="396">
        <f t="shared" si="38"/>
        <v>0</v>
      </c>
      <c r="P155" s="396">
        <f t="shared" si="38"/>
        <v>131310.32999999999</v>
      </c>
      <c r="Q155" s="396">
        <f t="shared" si="38"/>
        <v>0</v>
      </c>
      <c r="R155" s="394"/>
      <c r="S155" s="394"/>
      <c r="T155" s="394"/>
      <c r="U155" s="394"/>
    </row>
    <row r="156" spans="1:21" ht="39" customHeight="1" x14ac:dyDescent="0.25">
      <c r="A156" s="31" t="s">
        <v>1029</v>
      </c>
      <c r="B156" s="262" t="s">
        <v>504</v>
      </c>
      <c r="C156" s="31" t="s">
        <v>327</v>
      </c>
      <c r="D156" s="32" t="s">
        <v>1024</v>
      </c>
      <c r="E156" s="32" t="s">
        <v>352</v>
      </c>
      <c r="F156" s="32" t="s">
        <v>1025</v>
      </c>
      <c r="G156" s="270" t="s">
        <v>1098</v>
      </c>
      <c r="H156" s="32" t="s">
        <v>1418</v>
      </c>
      <c r="I156" s="31"/>
      <c r="J156" s="31"/>
      <c r="K156" s="189">
        <f>L156+M156+N156+O156+P156</f>
        <v>157707.94</v>
      </c>
      <c r="L156" s="189">
        <v>14811.4</v>
      </c>
      <c r="M156" s="131">
        <v>11586.21</v>
      </c>
      <c r="N156" s="131">
        <v>0</v>
      </c>
      <c r="O156" s="131">
        <v>0</v>
      </c>
      <c r="P156" s="131">
        <v>131310.32999999999</v>
      </c>
      <c r="Q156" s="131">
        <v>0</v>
      </c>
      <c r="R156" s="282" t="s">
        <v>1166</v>
      </c>
      <c r="S156" s="207" t="s">
        <v>1180</v>
      </c>
      <c r="T156" s="207" t="s">
        <v>1176</v>
      </c>
      <c r="U156" s="269">
        <v>2020</v>
      </c>
    </row>
    <row r="157" spans="1:21" ht="39" customHeight="1" x14ac:dyDescent="0.25">
      <c r="A157" s="391" t="s">
        <v>221</v>
      </c>
      <c r="B157" s="392"/>
      <c r="C157" s="391" t="s">
        <v>224</v>
      </c>
      <c r="D157" s="392"/>
      <c r="E157" s="392"/>
      <c r="F157" s="392"/>
      <c r="G157" s="392"/>
      <c r="H157" s="392"/>
      <c r="I157" s="392"/>
      <c r="J157" s="392"/>
      <c r="K157" s="396">
        <f t="shared" ref="K157:Q157" si="39">SUM(K158:K158)</f>
        <v>5927170</v>
      </c>
      <c r="L157" s="396">
        <f t="shared" si="39"/>
        <v>1185430</v>
      </c>
      <c r="M157" s="396">
        <f t="shared" si="39"/>
        <v>4741740</v>
      </c>
      <c r="N157" s="396">
        <f t="shared" si="39"/>
        <v>0</v>
      </c>
      <c r="O157" s="396">
        <f t="shared" si="39"/>
        <v>0</v>
      </c>
      <c r="P157" s="396">
        <f t="shared" si="39"/>
        <v>0</v>
      </c>
      <c r="Q157" s="396">
        <f t="shared" si="39"/>
        <v>0</v>
      </c>
      <c r="R157" s="396"/>
      <c r="S157" s="394"/>
      <c r="T157" s="394"/>
      <c r="U157" s="394"/>
    </row>
    <row r="158" spans="1:21" ht="39" customHeight="1" x14ac:dyDescent="0.25">
      <c r="A158" s="30" t="s">
        <v>349</v>
      </c>
      <c r="B158" s="262" t="s">
        <v>505</v>
      </c>
      <c r="C158" s="30" t="s">
        <v>350</v>
      </c>
      <c r="D158" s="47" t="s">
        <v>1422</v>
      </c>
      <c r="E158" s="47" t="s">
        <v>351</v>
      </c>
      <c r="F158" s="47" t="s">
        <v>1290</v>
      </c>
      <c r="G158" s="47" t="s">
        <v>713</v>
      </c>
      <c r="H158" s="86" t="s">
        <v>1424</v>
      </c>
      <c r="I158" s="47"/>
      <c r="J158" s="47"/>
      <c r="K158" s="189">
        <f>L158+M158+N158+O158+P158</f>
        <v>5927170</v>
      </c>
      <c r="L158" s="189">
        <v>1185430</v>
      </c>
      <c r="M158" s="189">
        <v>4741740</v>
      </c>
      <c r="N158" s="190">
        <v>0</v>
      </c>
      <c r="O158" s="190">
        <v>0</v>
      </c>
      <c r="P158" s="189">
        <v>0</v>
      </c>
      <c r="Q158" s="131">
        <v>0</v>
      </c>
      <c r="R158" s="178" t="s">
        <v>1169</v>
      </c>
      <c r="S158" s="178" t="s">
        <v>1169</v>
      </c>
      <c r="T158" s="178" t="s">
        <v>1171</v>
      </c>
      <c r="U158" s="178">
        <v>2020</v>
      </c>
    </row>
    <row r="159" spans="1:21" ht="39" customHeight="1" x14ac:dyDescent="0.25">
      <c r="A159" s="391" t="s">
        <v>222</v>
      </c>
      <c r="B159" s="392"/>
      <c r="C159" s="391" t="s">
        <v>1526</v>
      </c>
      <c r="D159" s="392"/>
      <c r="E159" s="392"/>
      <c r="F159" s="392"/>
      <c r="G159" s="392"/>
      <c r="H159" s="392"/>
      <c r="I159" s="392"/>
      <c r="J159" s="392"/>
      <c r="K159" s="396">
        <v>0</v>
      </c>
      <c r="L159" s="396">
        <v>0</v>
      </c>
      <c r="M159" s="396">
        <v>0</v>
      </c>
      <c r="N159" s="396">
        <v>0</v>
      </c>
      <c r="O159" s="396">
        <v>0</v>
      </c>
      <c r="P159" s="396">
        <v>0</v>
      </c>
      <c r="Q159" s="396">
        <v>0</v>
      </c>
      <c r="R159" s="394"/>
      <c r="S159" s="394"/>
      <c r="T159" s="394"/>
      <c r="U159" s="394"/>
    </row>
    <row r="160" spans="1:21" ht="39" customHeight="1" x14ac:dyDescent="0.25">
      <c r="A160" s="391" t="s">
        <v>223</v>
      </c>
      <c r="B160" s="392"/>
      <c r="C160" s="391" t="s">
        <v>1527</v>
      </c>
      <c r="D160" s="392"/>
      <c r="E160" s="392"/>
      <c r="F160" s="392"/>
      <c r="G160" s="392"/>
      <c r="H160" s="392"/>
      <c r="I160" s="392"/>
      <c r="J160" s="392"/>
      <c r="K160" s="396">
        <v>0</v>
      </c>
      <c r="L160" s="396">
        <v>0</v>
      </c>
      <c r="M160" s="396">
        <v>0</v>
      </c>
      <c r="N160" s="396">
        <v>0</v>
      </c>
      <c r="O160" s="396">
        <v>0</v>
      </c>
      <c r="P160" s="396">
        <v>0</v>
      </c>
      <c r="Q160" s="396">
        <v>0</v>
      </c>
      <c r="R160" s="394"/>
      <c r="S160" s="394"/>
      <c r="T160" s="394"/>
      <c r="U160" s="394"/>
    </row>
    <row r="161" spans="1:22" ht="39" customHeight="1" x14ac:dyDescent="0.25">
      <c r="A161" s="379" t="s">
        <v>1460</v>
      </c>
      <c r="B161" s="378"/>
      <c r="C161" s="379" t="s">
        <v>1461</v>
      </c>
      <c r="D161" s="378"/>
      <c r="E161" s="378"/>
      <c r="F161" s="378"/>
      <c r="G161" s="378"/>
      <c r="H161" s="378"/>
      <c r="I161" s="378"/>
      <c r="J161" s="378"/>
      <c r="K161" s="380">
        <f>K162</f>
        <v>9763567.1899999995</v>
      </c>
      <c r="L161" s="380">
        <f t="shared" ref="L161:Q161" si="40">L162</f>
        <v>1142256.21</v>
      </c>
      <c r="M161" s="380">
        <f t="shared" si="40"/>
        <v>3337155.47</v>
      </c>
      <c r="N161" s="380">
        <f t="shared" si="40"/>
        <v>0</v>
      </c>
      <c r="O161" s="380">
        <f t="shared" si="40"/>
        <v>406000</v>
      </c>
      <c r="P161" s="380">
        <f t="shared" si="40"/>
        <v>4878155.5100000007</v>
      </c>
      <c r="Q161" s="380">
        <f t="shared" si="40"/>
        <v>0</v>
      </c>
      <c r="R161" s="381"/>
      <c r="S161" s="381"/>
      <c r="T161" s="381"/>
      <c r="U161" s="381"/>
    </row>
    <row r="162" spans="1:22" ht="39" customHeight="1" x14ac:dyDescent="0.25">
      <c r="A162" s="391" t="s">
        <v>1528</v>
      </c>
      <c r="B162" s="392"/>
      <c r="C162" s="391" t="s">
        <v>1531</v>
      </c>
      <c r="D162" s="392"/>
      <c r="E162" s="392"/>
      <c r="F162" s="392"/>
      <c r="G162" s="392"/>
      <c r="H162" s="392"/>
      <c r="I162" s="392"/>
      <c r="J162" s="392"/>
      <c r="K162" s="396">
        <f t="shared" ref="K162:Q162" si="41">SUM(K163:K179)</f>
        <v>9763567.1899999995</v>
      </c>
      <c r="L162" s="396">
        <f t="shared" si="41"/>
        <v>1142256.21</v>
      </c>
      <c r="M162" s="396">
        <f t="shared" si="41"/>
        <v>3337155.47</v>
      </c>
      <c r="N162" s="396">
        <f t="shared" si="41"/>
        <v>0</v>
      </c>
      <c r="O162" s="396">
        <f t="shared" si="41"/>
        <v>406000</v>
      </c>
      <c r="P162" s="396">
        <f t="shared" si="41"/>
        <v>4878155.5100000007</v>
      </c>
      <c r="Q162" s="396">
        <f t="shared" si="41"/>
        <v>0</v>
      </c>
      <c r="R162" s="394"/>
      <c r="S162" s="394"/>
      <c r="T162" s="394"/>
      <c r="U162" s="394"/>
    </row>
    <row r="163" spans="1:22" ht="39" customHeight="1" x14ac:dyDescent="0.25">
      <c r="A163" s="30" t="s">
        <v>699</v>
      </c>
      <c r="B163" s="262" t="s">
        <v>506</v>
      </c>
      <c r="C163" s="31" t="s">
        <v>328</v>
      </c>
      <c r="D163" s="11" t="s">
        <v>1412</v>
      </c>
      <c r="E163" s="11" t="s">
        <v>352</v>
      </c>
      <c r="F163" s="11" t="s">
        <v>1300</v>
      </c>
      <c r="G163" s="14" t="s">
        <v>1098</v>
      </c>
      <c r="H163" s="11" t="s">
        <v>1418</v>
      </c>
      <c r="I163" s="14"/>
      <c r="J163" s="14"/>
      <c r="K163" s="216">
        <f>L163+M163+N163+O163+P163</f>
        <v>332661.38</v>
      </c>
      <c r="L163" s="131">
        <v>96685.22</v>
      </c>
      <c r="M163" s="130">
        <v>19133.2</v>
      </c>
      <c r="N163" s="130">
        <v>0</v>
      </c>
      <c r="O163" s="130">
        <v>0</v>
      </c>
      <c r="P163" s="130">
        <v>216842.96</v>
      </c>
      <c r="Q163" s="130">
        <v>0</v>
      </c>
      <c r="R163" s="207" t="s">
        <v>1166</v>
      </c>
      <c r="S163" s="207" t="s">
        <v>1180</v>
      </c>
      <c r="T163" s="207" t="s">
        <v>61</v>
      </c>
      <c r="U163" s="207">
        <v>2020</v>
      </c>
    </row>
    <row r="164" spans="1:22" ht="39" customHeight="1" x14ac:dyDescent="0.25">
      <c r="A164" s="23" t="s">
        <v>775</v>
      </c>
      <c r="B164" s="262" t="s">
        <v>507</v>
      </c>
      <c r="C164" s="23" t="s">
        <v>1344</v>
      </c>
      <c r="D164" s="11" t="s">
        <v>1419</v>
      </c>
      <c r="E164" s="11" t="s">
        <v>348</v>
      </c>
      <c r="F164" s="11" t="s">
        <v>1298</v>
      </c>
      <c r="G164" s="14" t="s">
        <v>1056</v>
      </c>
      <c r="H164" s="11" t="s">
        <v>1418</v>
      </c>
      <c r="I164" s="11"/>
      <c r="J164" s="11"/>
      <c r="K164" s="191">
        <f>L164+P164</f>
        <v>331159</v>
      </c>
      <c r="L164" s="191">
        <v>131159</v>
      </c>
      <c r="M164" s="192">
        <v>0</v>
      </c>
      <c r="N164" s="192">
        <v>0</v>
      </c>
      <c r="O164" s="192">
        <v>0</v>
      </c>
      <c r="P164" s="191">
        <v>200000</v>
      </c>
      <c r="Q164" s="130">
        <v>0</v>
      </c>
      <c r="R164" s="210" t="s">
        <v>1168</v>
      </c>
      <c r="S164" s="204" t="s">
        <v>1194</v>
      </c>
      <c r="T164" s="204" t="s">
        <v>1166</v>
      </c>
      <c r="U164" s="178">
        <v>2019</v>
      </c>
    </row>
    <row r="165" spans="1:22" ht="39" customHeight="1" x14ac:dyDescent="0.25">
      <c r="A165" s="30" t="s">
        <v>776</v>
      </c>
      <c r="B165" s="262" t="s">
        <v>508</v>
      </c>
      <c r="C165" s="31" t="s">
        <v>43</v>
      </c>
      <c r="D165" s="47" t="s">
        <v>1419</v>
      </c>
      <c r="E165" s="33" t="s">
        <v>352</v>
      </c>
      <c r="F165" s="47" t="s">
        <v>1298</v>
      </c>
      <c r="G165" s="14" t="s">
        <v>1098</v>
      </c>
      <c r="H165" s="33" t="s">
        <v>1418</v>
      </c>
      <c r="I165" s="33"/>
      <c r="J165" s="211"/>
      <c r="K165" s="216">
        <f>L165+M165+N165+O165+P165</f>
        <v>353960.46</v>
      </c>
      <c r="L165" s="131">
        <v>26547.040000000001</v>
      </c>
      <c r="M165" s="130">
        <v>26547.03</v>
      </c>
      <c r="N165" s="130">
        <v>0</v>
      </c>
      <c r="O165" s="130">
        <v>0</v>
      </c>
      <c r="P165" s="131">
        <v>300866.39</v>
      </c>
      <c r="Q165" s="130">
        <v>0</v>
      </c>
      <c r="R165" s="283" t="s">
        <v>1166</v>
      </c>
      <c r="S165" s="207" t="s">
        <v>1180</v>
      </c>
      <c r="T165" s="207" t="s">
        <v>61</v>
      </c>
      <c r="U165" s="207">
        <v>2020</v>
      </c>
    </row>
    <row r="166" spans="1:22" ht="39" customHeight="1" x14ac:dyDescent="0.25">
      <c r="A166" s="30" t="s">
        <v>777</v>
      </c>
      <c r="B166" s="262" t="s">
        <v>509</v>
      </c>
      <c r="C166" s="19" t="s">
        <v>127</v>
      </c>
      <c r="D166" s="14" t="s">
        <v>1287</v>
      </c>
      <c r="E166" s="12" t="s">
        <v>352</v>
      </c>
      <c r="F166" s="12" t="s">
        <v>1299</v>
      </c>
      <c r="G166" s="14" t="s">
        <v>1099</v>
      </c>
      <c r="H166" s="12" t="s">
        <v>1418</v>
      </c>
      <c r="I166" s="12"/>
      <c r="J166" s="12"/>
      <c r="K166" s="216">
        <f t="shared" ref="K166:K179" si="42">L166+M166+N166+O166+P166</f>
        <v>513630</v>
      </c>
      <c r="L166" s="202">
        <v>38523</v>
      </c>
      <c r="M166" s="202">
        <v>38522</v>
      </c>
      <c r="N166" s="212">
        <v>0</v>
      </c>
      <c r="O166" s="212">
        <v>0</v>
      </c>
      <c r="P166" s="202">
        <v>436585</v>
      </c>
      <c r="Q166" s="130">
        <v>0</v>
      </c>
      <c r="R166" s="203" t="s">
        <v>1252</v>
      </c>
      <c r="S166" s="204" t="s">
        <v>1166</v>
      </c>
      <c r="T166" s="204" t="s">
        <v>1175</v>
      </c>
      <c r="U166" s="204">
        <v>2020</v>
      </c>
    </row>
    <row r="167" spans="1:22" ht="39" customHeight="1" x14ac:dyDescent="0.25">
      <c r="A167" s="30" t="s">
        <v>778</v>
      </c>
      <c r="B167" s="262" t="s">
        <v>510</v>
      </c>
      <c r="C167" s="264" t="s">
        <v>329</v>
      </c>
      <c r="D167" s="14" t="s">
        <v>1287</v>
      </c>
      <c r="E167" s="12" t="s">
        <v>352</v>
      </c>
      <c r="F167" s="16" t="s">
        <v>1299</v>
      </c>
      <c r="G167" s="14" t="s">
        <v>1098</v>
      </c>
      <c r="H167" s="12" t="s">
        <v>1418</v>
      </c>
      <c r="I167" s="16"/>
      <c r="J167" s="16"/>
      <c r="K167" s="216">
        <f t="shared" si="42"/>
        <v>243885.19</v>
      </c>
      <c r="L167" s="213">
        <v>25601.35</v>
      </c>
      <c r="M167" s="216">
        <v>17698</v>
      </c>
      <c r="N167" s="216">
        <v>0</v>
      </c>
      <c r="O167" s="216">
        <v>0</v>
      </c>
      <c r="P167" s="216">
        <v>200585.84</v>
      </c>
      <c r="Q167" s="130">
        <v>0</v>
      </c>
      <c r="R167" s="217" t="s">
        <v>1193</v>
      </c>
      <c r="S167" s="204" t="s">
        <v>1174</v>
      </c>
      <c r="T167" s="204" t="s">
        <v>1176</v>
      </c>
      <c r="U167" s="204">
        <v>2020</v>
      </c>
    </row>
    <row r="168" spans="1:22" ht="39" customHeight="1" x14ac:dyDescent="0.25">
      <c r="A168" s="30" t="s">
        <v>779</v>
      </c>
      <c r="B168" s="262" t="s">
        <v>1626</v>
      </c>
      <c r="C168" s="36" t="s">
        <v>712</v>
      </c>
      <c r="D168" s="14" t="s">
        <v>1287</v>
      </c>
      <c r="E168" s="12" t="s">
        <v>352</v>
      </c>
      <c r="F168" s="12" t="s">
        <v>1299</v>
      </c>
      <c r="G168" s="12" t="s">
        <v>713</v>
      </c>
      <c r="H168" s="12" t="s">
        <v>1418</v>
      </c>
      <c r="I168" s="16"/>
      <c r="J168" s="16"/>
      <c r="K168" s="216">
        <f t="shared" si="42"/>
        <v>1727000</v>
      </c>
      <c r="L168" s="213">
        <v>107000</v>
      </c>
      <c r="M168" s="213">
        <v>715000</v>
      </c>
      <c r="N168" s="212">
        <v>0</v>
      </c>
      <c r="O168" s="213">
        <v>178000</v>
      </c>
      <c r="P168" s="213">
        <v>727000</v>
      </c>
      <c r="Q168" s="130">
        <v>0</v>
      </c>
      <c r="R168" s="203" t="s">
        <v>702</v>
      </c>
      <c r="S168" s="204" t="s">
        <v>702</v>
      </c>
      <c r="T168" s="204" t="s">
        <v>1059</v>
      </c>
      <c r="U168" s="204">
        <v>2017</v>
      </c>
    </row>
    <row r="169" spans="1:22" ht="39" customHeight="1" x14ac:dyDescent="0.25">
      <c r="A169" s="30" t="s">
        <v>780</v>
      </c>
      <c r="B169" s="262" t="s">
        <v>1625</v>
      </c>
      <c r="C169" s="36" t="s">
        <v>1084</v>
      </c>
      <c r="D169" s="14" t="s">
        <v>1287</v>
      </c>
      <c r="E169" s="12" t="s">
        <v>352</v>
      </c>
      <c r="F169" s="35" t="s">
        <v>1299</v>
      </c>
      <c r="G169" s="12" t="s">
        <v>1624</v>
      </c>
      <c r="H169" s="12" t="s">
        <v>1418</v>
      </c>
      <c r="I169" s="16"/>
      <c r="J169" s="16"/>
      <c r="K169" s="216">
        <f t="shared" si="42"/>
        <v>2241000</v>
      </c>
      <c r="L169" s="213">
        <v>318000</v>
      </c>
      <c r="M169" s="213">
        <v>1001000</v>
      </c>
      <c r="N169" s="212">
        <v>0</v>
      </c>
      <c r="O169" s="212">
        <v>0</v>
      </c>
      <c r="P169" s="213">
        <v>922000</v>
      </c>
      <c r="Q169" s="130">
        <v>0</v>
      </c>
      <c r="R169" s="203" t="s">
        <v>704</v>
      </c>
      <c r="S169" s="204" t="s">
        <v>704</v>
      </c>
      <c r="T169" s="204" t="s">
        <v>1183</v>
      </c>
      <c r="U169" s="204">
        <v>2020</v>
      </c>
    </row>
    <row r="170" spans="1:22" ht="39" customHeight="1" x14ac:dyDescent="0.25">
      <c r="A170" s="30" t="s">
        <v>781</v>
      </c>
      <c r="B170" s="262" t="s">
        <v>511</v>
      </c>
      <c r="C170" s="36" t="s">
        <v>714</v>
      </c>
      <c r="D170" s="14" t="s">
        <v>1287</v>
      </c>
      <c r="E170" s="12" t="s">
        <v>352</v>
      </c>
      <c r="F170" s="12" t="s">
        <v>1299</v>
      </c>
      <c r="G170" s="12" t="s">
        <v>713</v>
      </c>
      <c r="H170" s="12" t="s">
        <v>1418</v>
      </c>
      <c r="I170" s="16"/>
      <c r="J170" s="16"/>
      <c r="K170" s="216">
        <f t="shared" si="42"/>
        <v>738000</v>
      </c>
      <c r="L170" s="213">
        <v>21000</v>
      </c>
      <c r="M170" s="213">
        <v>628000</v>
      </c>
      <c r="N170" s="212">
        <v>0</v>
      </c>
      <c r="O170" s="213">
        <v>89000</v>
      </c>
      <c r="P170" s="212">
        <v>0</v>
      </c>
      <c r="Q170" s="130">
        <v>0</v>
      </c>
      <c r="R170" s="203" t="s">
        <v>1171</v>
      </c>
      <c r="S170" s="204" t="s">
        <v>1171</v>
      </c>
      <c r="T170" s="204" t="s">
        <v>1172</v>
      </c>
      <c r="U170" s="204">
        <v>2020</v>
      </c>
    </row>
    <row r="171" spans="1:22" ht="39" customHeight="1" x14ac:dyDescent="0.25">
      <c r="A171" s="30" t="s">
        <v>782</v>
      </c>
      <c r="B171" s="262" t="s">
        <v>1627</v>
      </c>
      <c r="C171" s="36" t="s">
        <v>715</v>
      </c>
      <c r="D171" s="12" t="s">
        <v>1287</v>
      </c>
      <c r="E171" s="12" t="s">
        <v>716</v>
      </c>
      <c r="F171" s="35" t="s">
        <v>1299</v>
      </c>
      <c r="G171" s="12" t="s">
        <v>713</v>
      </c>
      <c r="H171" s="12" t="s">
        <v>1418</v>
      </c>
      <c r="I171" s="16"/>
      <c r="J171" s="16"/>
      <c r="K171" s="216">
        <f t="shared" si="42"/>
        <v>260658</v>
      </c>
      <c r="L171" s="213">
        <v>0</v>
      </c>
      <c r="M171" s="213">
        <v>260658</v>
      </c>
      <c r="N171" s="212">
        <v>0</v>
      </c>
      <c r="O171" s="212">
        <v>0</v>
      </c>
      <c r="P171" s="212">
        <v>0</v>
      </c>
      <c r="Q171" s="130">
        <v>0</v>
      </c>
      <c r="R171" s="203" t="s">
        <v>702</v>
      </c>
      <c r="S171" s="204" t="s">
        <v>702</v>
      </c>
      <c r="T171" s="204" t="s">
        <v>1059</v>
      </c>
      <c r="U171" s="204">
        <v>2020</v>
      </c>
    </row>
    <row r="172" spans="1:22" ht="39" customHeight="1" x14ac:dyDescent="0.25">
      <c r="A172" s="30" t="s">
        <v>783</v>
      </c>
      <c r="B172" s="262" t="s">
        <v>1628</v>
      </c>
      <c r="C172" s="36" t="s">
        <v>717</v>
      </c>
      <c r="D172" s="12" t="s">
        <v>1287</v>
      </c>
      <c r="E172" s="12" t="s">
        <v>716</v>
      </c>
      <c r="F172" s="35" t="s">
        <v>1299</v>
      </c>
      <c r="G172" s="12" t="s">
        <v>713</v>
      </c>
      <c r="H172" s="12" t="s">
        <v>1418</v>
      </c>
      <c r="I172" s="16"/>
      <c r="J172" s="16"/>
      <c r="K172" s="216">
        <f t="shared" si="42"/>
        <v>175220</v>
      </c>
      <c r="L172" s="213">
        <v>0</v>
      </c>
      <c r="M172" s="213">
        <v>175220</v>
      </c>
      <c r="N172" s="212">
        <v>0</v>
      </c>
      <c r="O172" s="212">
        <v>0</v>
      </c>
      <c r="P172" s="212">
        <v>0</v>
      </c>
      <c r="Q172" s="130">
        <v>0</v>
      </c>
      <c r="R172" s="203" t="s">
        <v>1171</v>
      </c>
      <c r="S172" s="204" t="s">
        <v>1171</v>
      </c>
      <c r="T172" s="204" t="s">
        <v>1172</v>
      </c>
      <c r="U172" s="204">
        <v>2018</v>
      </c>
    </row>
    <row r="173" spans="1:22" ht="39" customHeight="1" x14ac:dyDescent="0.25">
      <c r="A173" s="30" t="s">
        <v>784</v>
      </c>
      <c r="B173" s="262" t="s">
        <v>512</v>
      </c>
      <c r="C173" s="19" t="s">
        <v>718</v>
      </c>
      <c r="D173" s="14" t="s">
        <v>1287</v>
      </c>
      <c r="E173" s="12" t="s">
        <v>352</v>
      </c>
      <c r="F173" s="12" t="s">
        <v>1299</v>
      </c>
      <c r="G173" s="12" t="s">
        <v>713</v>
      </c>
      <c r="H173" s="12" t="s">
        <v>1418</v>
      </c>
      <c r="I173" s="12"/>
      <c r="J173" s="12"/>
      <c r="K173" s="216">
        <f t="shared" si="42"/>
        <v>435000</v>
      </c>
      <c r="L173" s="213">
        <v>6000</v>
      </c>
      <c r="M173" s="213">
        <v>290000</v>
      </c>
      <c r="N173" s="213">
        <v>0</v>
      </c>
      <c r="O173" s="213">
        <v>139000</v>
      </c>
      <c r="P173" s="213">
        <v>0</v>
      </c>
      <c r="Q173" s="130">
        <v>0</v>
      </c>
      <c r="R173" s="203" t="s">
        <v>702</v>
      </c>
      <c r="S173" s="204" t="s">
        <v>702</v>
      </c>
      <c r="T173" s="204" t="s">
        <v>1059</v>
      </c>
      <c r="U173" s="204">
        <v>2018</v>
      </c>
    </row>
    <row r="174" spans="1:22" ht="39" customHeight="1" x14ac:dyDescent="0.25">
      <c r="A174" s="30" t="s">
        <v>785</v>
      </c>
      <c r="B174" s="262" t="s">
        <v>513</v>
      </c>
      <c r="C174" s="30" t="s">
        <v>1085</v>
      </c>
      <c r="D174" s="11" t="s">
        <v>1287</v>
      </c>
      <c r="E174" s="11" t="s">
        <v>352</v>
      </c>
      <c r="F174" s="47" t="s">
        <v>1299</v>
      </c>
      <c r="G174" s="89" t="s">
        <v>713</v>
      </c>
      <c r="H174" s="11" t="s">
        <v>1424</v>
      </c>
      <c r="I174" s="11"/>
      <c r="J174" s="47"/>
      <c r="K174" s="216">
        <f t="shared" si="42"/>
        <v>1452</v>
      </c>
      <c r="L174" s="214">
        <v>1452</v>
      </c>
      <c r="M174" s="214">
        <v>0</v>
      </c>
      <c r="N174" s="214">
        <v>0</v>
      </c>
      <c r="O174" s="214">
        <v>0</v>
      </c>
      <c r="P174" s="214">
        <v>0</v>
      </c>
      <c r="Q174" s="130">
        <v>0</v>
      </c>
      <c r="R174" s="177" t="s">
        <v>1171</v>
      </c>
      <c r="S174" s="178" t="s">
        <v>1171</v>
      </c>
      <c r="T174" s="178" t="s">
        <v>1172</v>
      </c>
      <c r="U174" s="208">
        <v>2017</v>
      </c>
    </row>
    <row r="175" spans="1:22" ht="39" customHeight="1" x14ac:dyDescent="0.25">
      <c r="A175" s="30" t="s">
        <v>138</v>
      </c>
      <c r="B175" s="262" t="s">
        <v>514</v>
      </c>
      <c r="C175" s="30" t="s">
        <v>139</v>
      </c>
      <c r="D175" s="11" t="s">
        <v>1416</v>
      </c>
      <c r="E175" s="11" t="s">
        <v>352</v>
      </c>
      <c r="F175" s="47" t="s">
        <v>1280</v>
      </c>
      <c r="G175" s="14" t="s">
        <v>1099</v>
      </c>
      <c r="H175" s="11" t="s">
        <v>1418</v>
      </c>
      <c r="I175" s="11"/>
      <c r="J175" s="47"/>
      <c r="K175" s="216">
        <f>L175+M175+N175+O175+P175</f>
        <v>364671.31</v>
      </c>
      <c r="L175" s="214">
        <v>27350.35</v>
      </c>
      <c r="M175" s="214">
        <v>27350.35</v>
      </c>
      <c r="N175" s="214">
        <v>0</v>
      </c>
      <c r="O175" s="214">
        <v>0</v>
      </c>
      <c r="P175" s="214">
        <v>309970.61</v>
      </c>
      <c r="Q175" s="130">
        <v>0</v>
      </c>
      <c r="R175" s="203" t="s">
        <v>1172</v>
      </c>
      <c r="S175" s="204" t="s">
        <v>1166</v>
      </c>
      <c r="T175" s="204" t="s">
        <v>1175</v>
      </c>
      <c r="U175" s="208">
        <v>2020</v>
      </c>
      <c r="V175" s="109"/>
    </row>
    <row r="176" spans="1:22" ht="39" customHeight="1" x14ac:dyDescent="0.25">
      <c r="A176" s="30" t="s">
        <v>142</v>
      </c>
      <c r="B176" s="262" t="s">
        <v>515</v>
      </c>
      <c r="C176" s="30" t="s">
        <v>151</v>
      </c>
      <c r="D176" s="11" t="s">
        <v>1422</v>
      </c>
      <c r="E176" s="11" t="s">
        <v>352</v>
      </c>
      <c r="F176" s="47" t="s">
        <v>1290</v>
      </c>
      <c r="G176" s="14" t="s">
        <v>1099</v>
      </c>
      <c r="H176" s="11" t="s">
        <v>1418</v>
      </c>
      <c r="I176" s="11"/>
      <c r="J176" s="47"/>
      <c r="K176" s="216">
        <f t="shared" si="42"/>
        <v>560724.84</v>
      </c>
      <c r="L176" s="214">
        <v>42054.36</v>
      </c>
      <c r="M176" s="214">
        <v>42054.36</v>
      </c>
      <c r="N176" s="214">
        <v>0</v>
      </c>
      <c r="O176" s="214">
        <v>0</v>
      </c>
      <c r="P176" s="214">
        <v>476616.12</v>
      </c>
      <c r="Q176" s="130">
        <v>0</v>
      </c>
      <c r="R176" s="203" t="s">
        <v>1252</v>
      </c>
      <c r="S176" s="204" t="s">
        <v>1166</v>
      </c>
      <c r="T176" s="204" t="s">
        <v>61</v>
      </c>
      <c r="U176" s="208">
        <v>2021</v>
      </c>
    </row>
    <row r="177" spans="1:21" ht="39" customHeight="1" x14ac:dyDescent="0.25">
      <c r="A177" s="30" t="s">
        <v>143</v>
      </c>
      <c r="B177" s="262" t="s">
        <v>516</v>
      </c>
      <c r="C177" s="30" t="s">
        <v>144</v>
      </c>
      <c r="D177" s="11" t="s">
        <v>1024</v>
      </c>
      <c r="E177" s="11" t="s">
        <v>352</v>
      </c>
      <c r="F177" s="47" t="s">
        <v>1025</v>
      </c>
      <c r="G177" s="14" t="s">
        <v>1099</v>
      </c>
      <c r="H177" s="11" t="s">
        <v>1418</v>
      </c>
      <c r="I177" s="11"/>
      <c r="J177" s="47"/>
      <c r="K177" s="216">
        <f t="shared" si="42"/>
        <v>176779.39</v>
      </c>
      <c r="L177" s="214">
        <v>13258.45</v>
      </c>
      <c r="M177" s="214">
        <v>13258.46</v>
      </c>
      <c r="N177" s="214">
        <v>0</v>
      </c>
      <c r="O177" s="214">
        <v>0</v>
      </c>
      <c r="P177" s="214">
        <v>150262.48000000001</v>
      </c>
      <c r="Q177" s="130">
        <v>0</v>
      </c>
      <c r="R177" s="203" t="s">
        <v>1171</v>
      </c>
      <c r="S177" s="204" t="s">
        <v>1193</v>
      </c>
      <c r="T177" s="204" t="s">
        <v>1173</v>
      </c>
      <c r="U177" s="208">
        <v>2019</v>
      </c>
    </row>
    <row r="178" spans="1:21" ht="39" customHeight="1" x14ac:dyDescent="0.25">
      <c r="A178" s="275" t="s">
        <v>330</v>
      </c>
      <c r="B178" s="262" t="s">
        <v>517</v>
      </c>
      <c r="C178" s="31" t="s">
        <v>331</v>
      </c>
      <c r="D178" s="270" t="s">
        <v>332</v>
      </c>
      <c r="E178" s="34" t="s">
        <v>352</v>
      </c>
      <c r="F178" s="34" t="s">
        <v>1290</v>
      </c>
      <c r="G178" s="270" t="s">
        <v>1098</v>
      </c>
      <c r="H178" s="34" t="s">
        <v>1418</v>
      </c>
      <c r="I178" s="264"/>
      <c r="J178" s="264"/>
      <c r="K178" s="216">
        <f t="shared" si="42"/>
        <v>952384.33000000007</v>
      </c>
      <c r="L178" s="214">
        <v>227054.97</v>
      </c>
      <c r="M178" s="216">
        <v>58810.49</v>
      </c>
      <c r="N178" s="216">
        <v>0</v>
      </c>
      <c r="O178" s="216">
        <v>0</v>
      </c>
      <c r="P178" s="216">
        <v>666518.87</v>
      </c>
      <c r="Q178" s="130">
        <v>0</v>
      </c>
      <c r="R178" s="217" t="s">
        <v>1193</v>
      </c>
      <c r="S178" s="218" t="s">
        <v>1180</v>
      </c>
      <c r="T178" s="218" t="s">
        <v>1175</v>
      </c>
      <c r="U178" s="218">
        <v>2020</v>
      </c>
    </row>
    <row r="179" spans="1:21" ht="39" customHeight="1" x14ac:dyDescent="0.25">
      <c r="A179" s="31" t="s">
        <v>333</v>
      </c>
      <c r="B179" s="262" t="s">
        <v>518</v>
      </c>
      <c r="C179" s="264" t="s">
        <v>1502</v>
      </c>
      <c r="D179" s="270" t="s">
        <v>1416</v>
      </c>
      <c r="E179" s="34" t="s">
        <v>352</v>
      </c>
      <c r="F179" s="32" t="s">
        <v>1280</v>
      </c>
      <c r="G179" s="270" t="s">
        <v>1098</v>
      </c>
      <c r="H179" s="34" t="s">
        <v>1418</v>
      </c>
      <c r="I179" s="264"/>
      <c r="J179" s="264"/>
      <c r="K179" s="216">
        <f t="shared" si="42"/>
        <v>355381.29</v>
      </c>
      <c r="L179" s="216">
        <v>60570.47</v>
      </c>
      <c r="M179" s="216">
        <v>23903.58</v>
      </c>
      <c r="N179" s="216">
        <v>0</v>
      </c>
      <c r="O179" s="216">
        <v>0</v>
      </c>
      <c r="P179" s="216">
        <v>270907.24</v>
      </c>
      <c r="Q179" s="130">
        <v>0</v>
      </c>
      <c r="R179" s="217" t="s">
        <v>1193</v>
      </c>
      <c r="S179" s="218" t="s">
        <v>1174</v>
      </c>
      <c r="T179" s="218" t="s">
        <v>1196</v>
      </c>
      <c r="U179" s="218">
        <v>2020</v>
      </c>
    </row>
    <row r="180" spans="1:21" ht="39" customHeight="1" x14ac:dyDescent="0.25">
      <c r="A180" s="379" t="s">
        <v>835</v>
      </c>
      <c r="B180" s="387"/>
      <c r="C180" s="379" t="s">
        <v>836</v>
      </c>
      <c r="D180" s="387"/>
      <c r="E180" s="387"/>
      <c r="F180" s="387"/>
      <c r="G180" s="357"/>
      <c r="H180" s="387"/>
      <c r="I180" s="387"/>
      <c r="J180" s="387"/>
      <c r="K180" s="380">
        <f>K181+K187</f>
        <v>2224489.46</v>
      </c>
      <c r="L180" s="380">
        <f t="shared" ref="L180:Q180" si="43">L181+L187</f>
        <v>333673.93</v>
      </c>
      <c r="M180" s="380">
        <f t="shared" si="43"/>
        <v>0</v>
      </c>
      <c r="N180" s="380">
        <f t="shared" si="43"/>
        <v>0</v>
      </c>
      <c r="O180" s="380">
        <f t="shared" si="43"/>
        <v>0</v>
      </c>
      <c r="P180" s="380">
        <f t="shared" si="43"/>
        <v>1890815.53</v>
      </c>
      <c r="Q180" s="380">
        <f t="shared" si="43"/>
        <v>0</v>
      </c>
      <c r="R180" s="388"/>
      <c r="S180" s="389"/>
      <c r="T180" s="389"/>
      <c r="U180" s="390"/>
    </row>
    <row r="181" spans="1:21" ht="92.25" customHeight="1" x14ac:dyDescent="0.25">
      <c r="A181" s="391" t="s">
        <v>1529</v>
      </c>
      <c r="B181" s="399"/>
      <c r="C181" s="391" t="s">
        <v>1519</v>
      </c>
      <c r="D181" s="399"/>
      <c r="E181" s="399"/>
      <c r="F181" s="399"/>
      <c r="G181" s="399"/>
      <c r="H181" s="399"/>
      <c r="I181" s="399"/>
      <c r="J181" s="399"/>
      <c r="K181" s="396">
        <f t="shared" ref="K181:Q181" si="44">SUM(K182:K186)</f>
        <v>2224489.46</v>
      </c>
      <c r="L181" s="396">
        <f t="shared" si="44"/>
        <v>333673.93</v>
      </c>
      <c r="M181" s="396">
        <f t="shared" si="44"/>
        <v>0</v>
      </c>
      <c r="N181" s="396">
        <f t="shared" si="44"/>
        <v>0</v>
      </c>
      <c r="O181" s="396">
        <f t="shared" si="44"/>
        <v>0</v>
      </c>
      <c r="P181" s="396">
        <f t="shared" si="44"/>
        <v>1890815.53</v>
      </c>
      <c r="Q181" s="396">
        <f t="shared" si="44"/>
        <v>0</v>
      </c>
      <c r="R181" s="398"/>
      <c r="S181" s="398"/>
      <c r="T181" s="398"/>
      <c r="U181" s="398"/>
    </row>
    <row r="182" spans="1:21" ht="39" customHeight="1" x14ac:dyDescent="0.25">
      <c r="A182" s="31" t="s">
        <v>135</v>
      </c>
      <c r="B182" s="262" t="s">
        <v>519</v>
      </c>
      <c r="C182" s="19" t="s">
        <v>1509</v>
      </c>
      <c r="D182" s="11" t="s">
        <v>742</v>
      </c>
      <c r="E182" s="11" t="s">
        <v>1417</v>
      </c>
      <c r="F182" s="10" t="s">
        <v>1246</v>
      </c>
      <c r="G182" s="10" t="s">
        <v>106</v>
      </c>
      <c r="H182" s="11" t="s">
        <v>1418</v>
      </c>
      <c r="I182" s="11"/>
      <c r="J182" s="11"/>
      <c r="K182" s="202">
        <f t="shared" ref="K182:K186" si="45">L182+P182</f>
        <v>258200.83000000002</v>
      </c>
      <c r="L182" s="202">
        <v>38730.129999999997</v>
      </c>
      <c r="M182" s="213">
        <v>0</v>
      </c>
      <c r="N182" s="213">
        <v>0</v>
      </c>
      <c r="O182" s="213">
        <v>0</v>
      </c>
      <c r="P182" s="202">
        <v>219470.7</v>
      </c>
      <c r="Q182" s="213">
        <v>0</v>
      </c>
      <c r="R182" s="203" t="s">
        <v>1173</v>
      </c>
      <c r="S182" s="204" t="s">
        <v>1180</v>
      </c>
      <c r="T182" s="204" t="s">
        <v>1174</v>
      </c>
      <c r="U182" s="204">
        <v>2018</v>
      </c>
    </row>
    <row r="183" spans="1:21" ht="39" customHeight="1" x14ac:dyDescent="0.25">
      <c r="A183" s="31" t="s">
        <v>148</v>
      </c>
      <c r="B183" s="262" t="s">
        <v>520</v>
      </c>
      <c r="C183" s="19" t="s">
        <v>149</v>
      </c>
      <c r="D183" s="11" t="s">
        <v>1421</v>
      </c>
      <c r="E183" s="11" t="s">
        <v>1417</v>
      </c>
      <c r="F183" s="10" t="s">
        <v>1285</v>
      </c>
      <c r="G183" s="10" t="s">
        <v>106</v>
      </c>
      <c r="H183" s="11" t="s">
        <v>1418</v>
      </c>
      <c r="I183" s="11"/>
      <c r="J183" s="11"/>
      <c r="K183" s="202">
        <f t="shared" si="45"/>
        <v>557647.34</v>
      </c>
      <c r="L183" s="202">
        <v>83647.11</v>
      </c>
      <c r="M183" s="213">
        <v>0</v>
      </c>
      <c r="N183" s="213">
        <v>0</v>
      </c>
      <c r="O183" s="213">
        <v>0</v>
      </c>
      <c r="P183" s="202">
        <v>474000.23</v>
      </c>
      <c r="Q183" s="213">
        <v>0</v>
      </c>
      <c r="R183" s="203" t="s">
        <v>1180</v>
      </c>
      <c r="S183" s="204" t="s">
        <v>1174</v>
      </c>
      <c r="T183" s="204" t="s">
        <v>1195</v>
      </c>
      <c r="U183" s="204">
        <v>2020</v>
      </c>
    </row>
    <row r="184" spans="1:21" ht="39" customHeight="1" x14ac:dyDescent="0.25">
      <c r="A184" s="31" t="s">
        <v>1513</v>
      </c>
      <c r="B184" s="262" t="s">
        <v>521</v>
      </c>
      <c r="C184" s="19" t="s">
        <v>1514</v>
      </c>
      <c r="D184" s="11" t="s">
        <v>1419</v>
      </c>
      <c r="E184" s="11" t="s">
        <v>1417</v>
      </c>
      <c r="F184" s="10" t="s">
        <v>1298</v>
      </c>
      <c r="G184" s="10" t="s">
        <v>106</v>
      </c>
      <c r="H184" s="11" t="s">
        <v>1418</v>
      </c>
      <c r="I184" s="11"/>
      <c r="J184" s="11"/>
      <c r="K184" s="202">
        <f t="shared" si="45"/>
        <v>314260</v>
      </c>
      <c r="L184" s="202">
        <v>47139</v>
      </c>
      <c r="M184" s="213">
        <v>0</v>
      </c>
      <c r="N184" s="213">
        <v>0</v>
      </c>
      <c r="O184" s="213">
        <v>0</v>
      </c>
      <c r="P184" s="202">
        <v>267121</v>
      </c>
      <c r="Q184" s="213">
        <v>0</v>
      </c>
      <c r="R184" s="203" t="s">
        <v>1180</v>
      </c>
      <c r="S184" s="204" t="s">
        <v>61</v>
      </c>
      <c r="T184" s="204" t="s">
        <v>1176</v>
      </c>
      <c r="U184" s="204">
        <v>2020</v>
      </c>
    </row>
    <row r="185" spans="1:21" ht="39" customHeight="1" x14ac:dyDescent="0.25">
      <c r="A185" s="31" t="s">
        <v>1515</v>
      </c>
      <c r="B185" s="262" t="s">
        <v>522</v>
      </c>
      <c r="C185" s="19" t="s">
        <v>1516</v>
      </c>
      <c r="D185" s="11" t="s">
        <v>742</v>
      </c>
      <c r="E185" s="11" t="s">
        <v>1417</v>
      </c>
      <c r="F185" s="10" t="s">
        <v>1246</v>
      </c>
      <c r="G185" s="10" t="s">
        <v>106</v>
      </c>
      <c r="H185" s="11" t="s">
        <v>1418</v>
      </c>
      <c r="I185" s="11"/>
      <c r="J185" s="11"/>
      <c r="K185" s="202">
        <f t="shared" si="45"/>
        <v>794769.17</v>
      </c>
      <c r="L185" s="202">
        <v>119215.87</v>
      </c>
      <c r="M185" s="213">
        <v>0</v>
      </c>
      <c r="N185" s="213">
        <v>0</v>
      </c>
      <c r="O185" s="213">
        <v>0</v>
      </c>
      <c r="P185" s="202">
        <v>675553.3</v>
      </c>
      <c r="Q185" s="213">
        <v>0</v>
      </c>
      <c r="R185" s="203" t="s">
        <v>57</v>
      </c>
      <c r="S185" s="204" t="s">
        <v>93</v>
      </c>
      <c r="T185" s="204" t="s">
        <v>94</v>
      </c>
      <c r="U185" s="204">
        <v>2020</v>
      </c>
    </row>
    <row r="186" spans="1:21" ht="39" customHeight="1" x14ac:dyDescent="0.25">
      <c r="A186" s="31" t="s">
        <v>1517</v>
      </c>
      <c r="B186" s="262" t="s">
        <v>523</v>
      </c>
      <c r="C186" s="19" t="s">
        <v>1518</v>
      </c>
      <c r="D186" s="11" t="s">
        <v>1412</v>
      </c>
      <c r="E186" s="11" t="s">
        <v>1417</v>
      </c>
      <c r="F186" s="10" t="s">
        <v>1300</v>
      </c>
      <c r="G186" s="10" t="s">
        <v>106</v>
      </c>
      <c r="H186" s="11" t="s">
        <v>1418</v>
      </c>
      <c r="I186" s="11"/>
      <c r="J186" s="11"/>
      <c r="K186" s="202">
        <f t="shared" si="45"/>
        <v>299612.12</v>
      </c>
      <c r="L186" s="202">
        <v>44941.82</v>
      </c>
      <c r="M186" s="213">
        <v>0</v>
      </c>
      <c r="N186" s="213">
        <v>0</v>
      </c>
      <c r="O186" s="213">
        <v>0</v>
      </c>
      <c r="P186" s="202">
        <v>254670.3</v>
      </c>
      <c r="Q186" s="213">
        <v>0</v>
      </c>
      <c r="R186" s="203" t="s">
        <v>1180</v>
      </c>
      <c r="S186" s="204" t="s">
        <v>61</v>
      </c>
      <c r="T186" s="204" t="s">
        <v>1176</v>
      </c>
      <c r="U186" s="204">
        <v>2021</v>
      </c>
    </row>
    <row r="187" spans="1:21" ht="39" customHeight="1" x14ac:dyDescent="0.25">
      <c r="A187" s="391" t="s">
        <v>1530</v>
      </c>
      <c r="B187" s="399"/>
      <c r="C187" s="391" t="s">
        <v>1532</v>
      </c>
      <c r="D187" s="399"/>
      <c r="E187" s="399"/>
      <c r="F187" s="399"/>
      <c r="G187" s="399"/>
      <c r="H187" s="399"/>
      <c r="I187" s="399"/>
      <c r="J187" s="399"/>
      <c r="K187" s="404">
        <v>0</v>
      </c>
      <c r="L187" s="404">
        <v>0</v>
      </c>
      <c r="M187" s="404">
        <v>0</v>
      </c>
      <c r="N187" s="404">
        <v>0</v>
      </c>
      <c r="O187" s="404">
        <v>0</v>
      </c>
      <c r="P187" s="404">
        <v>0</v>
      </c>
      <c r="Q187" s="404">
        <v>0</v>
      </c>
      <c r="R187" s="398"/>
      <c r="S187" s="398"/>
      <c r="T187" s="398"/>
      <c r="U187" s="398"/>
    </row>
    <row r="188" spans="1:21" ht="39" customHeight="1" x14ac:dyDescent="0.25">
      <c r="A188" s="356" t="s">
        <v>1462</v>
      </c>
      <c r="B188" s="357"/>
      <c r="C188" s="356" t="s">
        <v>1463</v>
      </c>
      <c r="D188" s="357"/>
      <c r="E188" s="357"/>
      <c r="F188" s="357"/>
      <c r="G188" s="357"/>
      <c r="H188" s="357"/>
      <c r="I188" s="357"/>
      <c r="J188" s="357"/>
      <c r="K188" s="380">
        <f t="shared" ref="K188:Q188" si="46">K189+K200</f>
        <v>3091062.6000000006</v>
      </c>
      <c r="L188" s="380">
        <f t="shared" si="46"/>
        <v>1030381.23</v>
      </c>
      <c r="M188" s="380">
        <f t="shared" si="46"/>
        <v>0</v>
      </c>
      <c r="N188" s="380">
        <f t="shared" si="46"/>
        <v>0</v>
      </c>
      <c r="O188" s="380">
        <f t="shared" si="46"/>
        <v>0</v>
      </c>
      <c r="P188" s="380">
        <f t="shared" si="46"/>
        <v>2060681.3699999999</v>
      </c>
      <c r="Q188" s="380">
        <f t="shared" si="46"/>
        <v>0</v>
      </c>
      <c r="R188" s="383"/>
      <c r="S188" s="383"/>
      <c r="T188" s="383"/>
      <c r="U188" s="383"/>
    </row>
    <row r="189" spans="1:21" ht="60.75" customHeight="1" x14ac:dyDescent="0.25">
      <c r="A189" s="391" t="s">
        <v>1533</v>
      </c>
      <c r="B189" s="399"/>
      <c r="C189" s="391" t="s">
        <v>1553</v>
      </c>
      <c r="D189" s="399"/>
      <c r="E189" s="399"/>
      <c r="F189" s="399"/>
      <c r="G189" s="399"/>
      <c r="H189" s="399"/>
      <c r="I189" s="399"/>
      <c r="J189" s="399"/>
      <c r="K189" s="396">
        <f>K190+K191+K193+K194+K195+K196+K197+K198+K199+K192</f>
        <v>3091062.6000000006</v>
      </c>
      <c r="L189" s="396">
        <f t="shared" ref="L189:Q189" si="47">L190+L191+L193+L194+L195+L196+L197+L198+L199+L192</f>
        <v>1030381.23</v>
      </c>
      <c r="M189" s="396">
        <f t="shared" si="47"/>
        <v>0</v>
      </c>
      <c r="N189" s="396">
        <f t="shared" si="47"/>
        <v>0</v>
      </c>
      <c r="O189" s="396">
        <f t="shared" si="47"/>
        <v>0</v>
      </c>
      <c r="P189" s="396">
        <f t="shared" si="47"/>
        <v>2060681.3699999999</v>
      </c>
      <c r="Q189" s="396">
        <f t="shared" si="47"/>
        <v>0</v>
      </c>
      <c r="R189" s="398"/>
      <c r="S189" s="398"/>
      <c r="T189" s="398"/>
      <c r="U189" s="398"/>
    </row>
    <row r="190" spans="1:21" ht="39" customHeight="1" x14ac:dyDescent="0.25">
      <c r="A190" s="31" t="s">
        <v>719</v>
      </c>
      <c r="B190" s="262" t="s">
        <v>524</v>
      </c>
      <c r="C190" s="31" t="s">
        <v>136</v>
      </c>
      <c r="D190" s="33" t="s">
        <v>1419</v>
      </c>
      <c r="E190" s="33" t="s">
        <v>352</v>
      </c>
      <c r="F190" s="47" t="s">
        <v>1298</v>
      </c>
      <c r="G190" s="33" t="s">
        <v>1255</v>
      </c>
      <c r="H190" s="33" t="s">
        <v>1418</v>
      </c>
      <c r="I190" s="33"/>
      <c r="J190" s="33"/>
      <c r="K190" s="189">
        <f>L190+M190+N190+O190+P190</f>
        <v>228880.24000000002</v>
      </c>
      <c r="L190" s="189">
        <v>34332.04</v>
      </c>
      <c r="M190" s="130">
        <v>0</v>
      </c>
      <c r="N190" s="130">
        <v>0</v>
      </c>
      <c r="O190" s="130">
        <v>0</v>
      </c>
      <c r="P190" s="189">
        <v>194548.2</v>
      </c>
      <c r="Q190" s="130">
        <v>0</v>
      </c>
      <c r="R190" s="185" t="s">
        <v>1168</v>
      </c>
      <c r="S190" s="207" t="s">
        <v>1193</v>
      </c>
      <c r="T190" s="207" t="s">
        <v>1180</v>
      </c>
      <c r="U190" s="207">
        <v>2020</v>
      </c>
    </row>
    <row r="191" spans="1:21" ht="39" customHeight="1" x14ac:dyDescent="0.25">
      <c r="A191" s="31" t="s">
        <v>786</v>
      </c>
      <c r="B191" s="262" t="s">
        <v>525</v>
      </c>
      <c r="C191" s="19" t="s">
        <v>118</v>
      </c>
      <c r="D191" s="12" t="s">
        <v>1287</v>
      </c>
      <c r="E191" s="12" t="s">
        <v>352</v>
      </c>
      <c r="F191" s="12" t="s">
        <v>1299</v>
      </c>
      <c r="G191" s="33" t="s">
        <v>1255</v>
      </c>
      <c r="H191" s="20" t="s">
        <v>1418</v>
      </c>
      <c r="I191" s="16"/>
      <c r="J191" s="16"/>
      <c r="K191" s="189">
        <f>L191+M191+N191+O191+P191</f>
        <v>293275.76</v>
      </c>
      <c r="L191" s="213">
        <v>66577.64</v>
      </c>
      <c r="M191" s="213">
        <v>0</v>
      </c>
      <c r="N191" s="212">
        <v>0</v>
      </c>
      <c r="O191" s="212">
        <v>0</v>
      </c>
      <c r="P191" s="216">
        <v>226698.12</v>
      </c>
      <c r="Q191" s="130">
        <v>0</v>
      </c>
      <c r="R191" s="217" t="s">
        <v>1172</v>
      </c>
      <c r="S191" s="215" t="s">
        <v>1194</v>
      </c>
      <c r="T191" s="215" t="s">
        <v>1173</v>
      </c>
      <c r="U191" s="218">
        <v>2020</v>
      </c>
    </row>
    <row r="192" spans="1:21" ht="39" customHeight="1" x14ac:dyDescent="0.25">
      <c r="A192" s="31" t="s">
        <v>1916</v>
      </c>
      <c r="B192" s="262" t="s">
        <v>1917</v>
      </c>
      <c r="C192" s="19" t="s">
        <v>1918</v>
      </c>
      <c r="D192" s="12" t="s">
        <v>742</v>
      </c>
      <c r="E192" s="12" t="s">
        <v>352</v>
      </c>
      <c r="F192" s="12" t="s">
        <v>1246</v>
      </c>
      <c r="G192" s="33" t="s">
        <v>1255</v>
      </c>
      <c r="H192" s="20" t="s">
        <v>1418</v>
      </c>
      <c r="I192" s="16"/>
      <c r="J192" s="16"/>
      <c r="K192" s="189">
        <f>L192+M192+N192+O192+P192</f>
        <v>1324935.6000000001</v>
      </c>
      <c r="L192" s="213">
        <v>742875.6</v>
      </c>
      <c r="M192" s="213">
        <v>0</v>
      </c>
      <c r="N192" s="212">
        <v>0</v>
      </c>
      <c r="O192" s="212">
        <v>0</v>
      </c>
      <c r="P192" s="216">
        <v>582060</v>
      </c>
      <c r="Q192" s="130">
        <v>0</v>
      </c>
      <c r="R192" s="217" t="s">
        <v>1198</v>
      </c>
      <c r="S192" s="215" t="s">
        <v>1198</v>
      </c>
      <c r="T192" s="215" t="s">
        <v>94</v>
      </c>
      <c r="U192" s="218">
        <v>2020</v>
      </c>
    </row>
    <row r="193" spans="1:22" ht="39" customHeight="1" x14ac:dyDescent="0.25">
      <c r="A193" s="31" t="s">
        <v>787</v>
      </c>
      <c r="B193" s="262" t="s">
        <v>526</v>
      </c>
      <c r="C193" s="23" t="s">
        <v>1069</v>
      </c>
      <c r="D193" s="11" t="s">
        <v>155</v>
      </c>
      <c r="E193" s="11" t="s">
        <v>352</v>
      </c>
      <c r="F193" s="11" t="s">
        <v>1246</v>
      </c>
      <c r="G193" s="14" t="s">
        <v>1255</v>
      </c>
      <c r="H193" s="11" t="s">
        <v>1418</v>
      </c>
      <c r="I193" s="11" t="s">
        <v>1414</v>
      </c>
      <c r="J193" s="11"/>
      <c r="K193" s="189">
        <f>L193+M193+N193+O193+P193</f>
        <v>40931.300000000003</v>
      </c>
      <c r="L193" s="213">
        <v>6139.84</v>
      </c>
      <c r="M193" s="194">
        <v>0</v>
      </c>
      <c r="N193" s="194">
        <v>0</v>
      </c>
      <c r="O193" s="194">
        <v>0</v>
      </c>
      <c r="P193" s="216">
        <v>34791.46</v>
      </c>
      <c r="Q193" s="130">
        <v>0</v>
      </c>
      <c r="R193" s="178" t="s">
        <v>1172</v>
      </c>
      <c r="S193" s="178" t="s">
        <v>1194</v>
      </c>
      <c r="T193" s="178" t="s">
        <v>1193</v>
      </c>
      <c r="U193" s="178">
        <v>2018</v>
      </c>
      <c r="V193" s="72"/>
    </row>
    <row r="194" spans="1:22" ht="54" customHeight="1" x14ac:dyDescent="0.25">
      <c r="A194" s="31" t="s">
        <v>788</v>
      </c>
      <c r="B194" s="262" t="s">
        <v>527</v>
      </c>
      <c r="C194" s="23" t="s">
        <v>1070</v>
      </c>
      <c r="D194" s="11" t="s">
        <v>134</v>
      </c>
      <c r="E194" s="11" t="s">
        <v>352</v>
      </c>
      <c r="F194" s="11" t="s">
        <v>1246</v>
      </c>
      <c r="G194" s="14" t="s">
        <v>1255</v>
      </c>
      <c r="H194" s="11" t="s">
        <v>1418</v>
      </c>
      <c r="I194" s="11" t="s">
        <v>1414</v>
      </c>
      <c r="J194" s="11"/>
      <c r="K194" s="189">
        <f t="shared" ref="K194:K198" si="48">L194+M194+N194+O194+P194</f>
        <v>41059</v>
      </c>
      <c r="L194" s="194">
        <v>6159</v>
      </c>
      <c r="M194" s="194">
        <v>0</v>
      </c>
      <c r="N194" s="194">
        <v>0</v>
      </c>
      <c r="O194" s="194">
        <v>0</v>
      </c>
      <c r="P194" s="194">
        <v>34900</v>
      </c>
      <c r="Q194" s="130">
        <v>0</v>
      </c>
      <c r="R194" s="178" t="s">
        <v>1172</v>
      </c>
      <c r="S194" s="178" t="s">
        <v>1194</v>
      </c>
      <c r="T194" s="178" t="s">
        <v>1193</v>
      </c>
      <c r="U194" s="178">
        <v>2018</v>
      </c>
      <c r="V194" s="72"/>
    </row>
    <row r="195" spans="1:22" ht="39" customHeight="1" x14ac:dyDescent="0.25">
      <c r="A195" s="23" t="s">
        <v>119</v>
      </c>
      <c r="B195" s="262" t="s">
        <v>528</v>
      </c>
      <c r="C195" s="23" t="s">
        <v>120</v>
      </c>
      <c r="D195" s="10" t="s">
        <v>1412</v>
      </c>
      <c r="E195" s="10" t="s">
        <v>352</v>
      </c>
      <c r="F195" s="10" t="s">
        <v>1300</v>
      </c>
      <c r="G195" s="9" t="s">
        <v>1255</v>
      </c>
      <c r="H195" s="10" t="s">
        <v>1418</v>
      </c>
      <c r="I195" s="10"/>
      <c r="J195" s="10"/>
      <c r="K195" s="189">
        <f t="shared" si="48"/>
        <v>218185.99</v>
      </c>
      <c r="L195" s="191">
        <v>32727.9</v>
      </c>
      <c r="M195" s="191">
        <v>0</v>
      </c>
      <c r="N195" s="191">
        <v>0</v>
      </c>
      <c r="O195" s="191">
        <v>0</v>
      </c>
      <c r="P195" s="179">
        <v>185458.09</v>
      </c>
      <c r="Q195" s="130">
        <v>0</v>
      </c>
      <c r="R195" s="177" t="s">
        <v>1172</v>
      </c>
      <c r="S195" s="178" t="s">
        <v>1252</v>
      </c>
      <c r="T195" s="178" t="s">
        <v>1173</v>
      </c>
      <c r="U195" s="179">
        <v>2020</v>
      </c>
      <c r="V195" s="72"/>
    </row>
    <row r="196" spans="1:22" ht="39" customHeight="1" x14ac:dyDescent="0.25">
      <c r="A196" s="23" t="s">
        <v>125</v>
      </c>
      <c r="B196" s="262" t="s">
        <v>529</v>
      </c>
      <c r="C196" s="23" t="s">
        <v>126</v>
      </c>
      <c r="D196" s="10" t="s">
        <v>1422</v>
      </c>
      <c r="E196" s="10" t="s">
        <v>352</v>
      </c>
      <c r="F196" s="10" t="s">
        <v>1290</v>
      </c>
      <c r="G196" s="9" t="s">
        <v>1255</v>
      </c>
      <c r="H196" s="10" t="s">
        <v>1418</v>
      </c>
      <c r="I196" s="10"/>
      <c r="J196" s="10"/>
      <c r="K196" s="189">
        <f t="shared" si="48"/>
        <v>339655.87</v>
      </c>
      <c r="L196" s="191">
        <v>50948.38</v>
      </c>
      <c r="M196" s="191">
        <v>0</v>
      </c>
      <c r="N196" s="191">
        <v>0</v>
      </c>
      <c r="O196" s="191">
        <v>0</v>
      </c>
      <c r="P196" s="179">
        <v>288707.49</v>
      </c>
      <c r="Q196" s="130">
        <v>0</v>
      </c>
      <c r="R196" s="177" t="s">
        <v>1172</v>
      </c>
      <c r="S196" s="178" t="s">
        <v>1252</v>
      </c>
      <c r="T196" s="178" t="s">
        <v>1173</v>
      </c>
      <c r="U196" s="179">
        <v>2020</v>
      </c>
      <c r="V196" s="72"/>
    </row>
    <row r="197" spans="1:22" ht="39" customHeight="1" x14ac:dyDescent="0.25">
      <c r="A197" s="23" t="s">
        <v>128</v>
      </c>
      <c r="B197" s="262" t="s">
        <v>530</v>
      </c>
      <c r="C197" s="23" t="s">
        <v>129</v>
      </c>
      <c r="D197" s="10" t="s">
        <v>1416</v>
      </c>
      <c r="E197" s="10" t="s">
        <v>352</v>
      </c>
      <c r="F197" s="10" t="s">
        <v>1280</v>
      </c>
      <c r="G197" s="9" t="s">
        <v>1255</v>
      </c>
      <c r="H197" s="10" t="s">
        <v>1418</v>
      </c>
      <c r="I197" s="10"/>
      <c r="J197" s="10"/>
      <c r="K197" s="189">
        <f t="shared" si="48"/>
        <v>206044.79999999999</v>
      </c>
      <c r="L197" s="191">
        <v>30906.720000000001</v>
      </c>
      <c r="M197" s="191">
        <v>0</v>
      </c>
      <c r="N197" s="191">
        <v>0</v>
      </c>
      <c r="O197" s="191">
        <v>0</v>
      </c>
      <c r="P197" s="179">
        <v>175138.08</v>
      </c>
      <c r="Q197" s="130">
        <v>0</v>
      </c>
      <c r="R197" s="177" t="s">
        <v>1172</v>
      </c>
      <c r="S197" s="178" t="s">
        <v>1173</v>
      </c>
      <c r="T197" s="178" t="s">
        <v>1175</v>
      </c>
      <c r="U197" s="179">
        <v>2020</v>
      </c>
      <c r="V197" s="72"/>
    </row>
    <row r="198" spans="1:22" ht="39" customHeight="1" x14ac:dyDescent="0.25">
      <c r="A198" s="23" t="s">
        <v>130</v>
      </c>
      <c r="B198" s="262" t="s">
        <v>531</v>
      </c>
      <c r="C198" s="23" t="s">
        <v>131</v>
      </c>
      <c r="D198" s="10" t="s">
        <v>1024</v>
      </c>
      <c r="E198" s="10" t="s">
        <v>352</v>
      </c>
      <c r="F198" s="10" t="s">
        <v>1025</v>
      </c>
      <c r="G198" s="9" t="s">
        <v>1255</v>
      </c>
      <c r="H198" s="10" t="s">
        <v>1418</v>
      </c>
      <c r="I198" s="10"/>
      <c r="J198" s="10"/>
      <c r="K198" s="189">
        <f t="shared" si="48"/>
        <v>99870.840000000011</v>
      </c>
      <c r="L198" s="191">
        <v>14980.63</v>
      </c>
      <c r="M198" s="191">
        <v>0</v>
      </c>
      <c r="N198" s="191">
        <v>0</v>
      </c>
      <c r="O198" s="191">
        <v>0</v>
      </c>
      <c r="P198" s="179">
        <v>84890.21</v>
      </c>
      <c r="Q198" s="130">
        <v>0</v>
      </c>
      <c r="R198" s="177" t="s">
        <v>1168</v>
      </c>
      <c r="S198" s="178" t="s">
        <v>1252</v>
      </c>
      <c r="T198" s="178" t="s">
        <v>1166</v>
      </c>
      <c r="U198" s="179">
        <v>2019</v>
      </c>
      <c r="V198" s="72"/>
    </row>
    <row r="199" spans="1:22" ht="39" customHeight="1" x14ac:dyDescent="0.25">
      <c r="A199" s="23" t="s">
        <v>1694</v>
      </c>
      <c r="B199" s="431" t="s">
        <v>1695</v>
      </c>
      <c r="C199" s="23" t="s">
        <v>1696</v>
      </c>
      <c r="D199" s="11" t="s">
        <v>1421</v>
      </c>
      <c r="E199" s="10" t="s">
        <v>352</v>
      </c>
      <c r="F199" s="10" t="s">
        <v>1285</v>
      </c>
      <c r="G199" s="9" t="s">
        <v>1255</v>
      </c>
      <c r="H199" s="10" t="s">
        <v>1418</v>
      </c>
      <c r="I199" s="10"/>
      <c r="J199" s="10"/>
      <c r="K199" s="189">
        <f t="shared" ref="K199" si="49">L199+M199+N199+O199+P199</f>
        <v>298223.2</v>
      </c>
      <c r="L199" s="191">
        <v>44733.48</v>
      </c>
      <c r="M199" s="191">
        <v>0</v>
      </c>
      <c r="N199" s="191">
        <v>0</v>
      </c>
      <c r="O199" s="191">
        <v>0</v>
      </c>
      <c r="P199" s="179">
        <v>253489.72</v>
      </c>
      <c r="Q199" s="130">
        <v>0</v>
      </c>
      <c r="R199" s="177" t="s">
        <v>36</v>
      </c>
      <c r="S199" s="178" t="s">
        <v>1197</v>
      </c>
      <c r="T199" s="178" t="s">
        <v>1196</v>
      </c>
      <c r="U199" s="179">
        <v>2020</v>
      </c>
      <c r="V199" s="72"/>
    </row>
    <row r="200" spans="1:22" ht="39" customHeight="1" x14ac:dyDescent="0.25">
      <c r="A200" s="391" t="s">
        <v>1534</v>
      </c>
      <c r="B200" s="399"/>
      <c r="C200" s="391" t="s">
        <v>1554</v>
      </c>
      <c r="D200" s="399"/>
      <c r="E200" s="399"/>
      <c r="F200" s="399"/>
      <c r="G200" s="399"/>
      <c r="H200" s="399"/>
      <c r="I200" s="399"/>
      <c r="J200" s="399"/>
      <c r="K200" s="404">
        <v>0</v>
      </c>
      <c r="L200" s="404">
        <v>0</v>
      </c>
      <c r="M200" s="404">
        <v>0</v>
      </c>
      <c r="N200" s="404">
        <v>0</v>
      </c>
      <c r="O200" s="404">
        <v>0</v>
      </c>
      <c r="P200" s="404">
        <v>0</v>
      </c>
      <c r="Q200" s="404">
        <v>0</v>
      </c>
      <c r="R200" s="398"/>
      <c r="S200" s="398"/>
      <c r="T200" s="398"/>
      <c r="U200" s="398"/>
    </row>
    <row r="201" spans="1:22" ht="39" customHeight="1" x14ac:dyDescent="0.25">
      <c r="A201" s="368" t="s">
        <v>1433</v>
      </c>
      <c r="B201" s="374"/>
      <c r="C201" s="368" t="s">
        <v>1432</v>
      </c>
      <c r="D201" s="374"/>
      <c r="E201" s="374"/>
      <c r="F201" s="374"/>
      <c r="G201" s="374"/>
      <c r="H201" s="374"/>
      <c r="I201" s="374"/>
      <c r="J201" s="374"/>
      <c r="K201" s="371">
        <f t="shared" ref="K201:Q201" si="50">K202+K216</f>
        <v>16697939.279999999</v>
      </c>
      <c r="L201" s="371">
        <f t="shared" si="50"/>
        <v>2585799.2199999997</v>
      </c>
      <c r="M201" s="371">
        <f t="shared" si="50"/>
        <v>207312.96</v>
      </c>
      <c r="N201" s="371">
        <f t="shared" si="50"/>
        <v>0</v>
      </c>
      <c r="O201" s="371">
        <f t="shared" si="50"/>
        <v>0</v>
      </c>
      <c r="P201" s="371">
        <f t="shared" si="50"/>
        <v>13904827.100000001</v>
      </c>
      <c r="Q201" s="371">
        <f t="shared" si="50"/>
        <v>0</v>
      </c>
      <c r="R201" s="373"/>
      <c r="S201" s="373"/>
      <c r="T201" s="373"/>
      <c r="U201" s="373"/>
    </row>
    <row r="202" spans="1:22" ht="55.5" customHeight="1" x14ac:dyDescent="0.25">
      <c r="A202" s="356" t="s">
        <v>1464</v>
      </c>
      <c r="B202" s="357"/>
      <c r="C202" s="356" t="s">
        <v>1465</v>
      </c>
      <c r="D202" s="357"/>
      <c r="E202" s="357"/>
      <c r="F202" s="357"/>
      <c r="G202" s="357"/>
      <c r="H202" s="357"/>
      <c r="I202" s="357"/>
      <c r="J202" s="357"/>
      <c r="K202" s="380">
        <f>K203+K205+K211+K213</f>
        <v>4804823.51</v>
      </c>
      <c r="L202" s="380">
        <f t="shared" ref="L202:Q202" si="51">L203+L205+L211+L213</f>
        <v>801831.69</v>
      </c>
      <c r="M202" s="380">
        <f t="shared" si="51"/>
        <v>207312.96</v>
      </c>
      <c r="N202" s="380">
        <f t="shared" si="51"/>
        <v>0</v>
      </c>
      <c r="O202" s="380">
        <f t="shared" si="51"/>
        <v>0</v>
      </c>
      <c r="P202" s="380">
        <f t="shared" si="51"/>
        <v>3795678.86</v>
      </c>
      <c r="Q202" s="380">
        <f t="shared" si="51"/>
        <v>0</v>
      </c>
      <c r="R202" s="383"/>
      <c r="S202" s="383"/>
      <c r="T202" s="383"/>
      <c r="U202" s="383"/>
    </row>
    <row r="203" spans="1:22" ht="39" customHeight="1" x14ac:dyDescent="0.25">
      <c r="A203" s="391" t="s">
        <v>1535</v>
      </c>
      <c r="B203" s="399"/>
      <c r="C203" s="391" t="s">
        <v>1555</v>
      </c>
      <c r="D203" s="399"/>
      <c r="E203" s="399"/>
      <c r="F203" s="399"/>
      <c r="G203" s="399"/>
      <c r="H203" s="399"/>
      <c r="I203" s="399"/>
      <c r="J203" s="399"/>
      <c r="K203" s="404">
        <f t="shared" ref="K203:Q203" si="52">K204</f>
        <v>874196.95</v>
      </c>
      <c r="L203" s="404">
        <f t="shared" si="52"/>
        <v>419550.64</v>
      </c>
      <c r="M203" s="404">
        <f t="shared" si="52"/>
        <v>0</v>
      </c>
      <c r="N203" s="404">
        <f t="shared" si="52"/>
        <v>0</v>
      </c>
      <c r="O203" s="404">
        <f t="shared" si="52"/>
        <v>0</v>
      </c>
      <c r="P203" s="404">
        <f t="shared" si="52"/>
        <v>454646.31</v>
      </c>
      <c r="Q203" s="404">
        <f t="shared" si="52"/>
        <v>0</v>
      </c>
      <c r="R203" s="398"/>
      <c r="S203" s="398"/>
      <c r="T203" s="398"/>
      <c r="U203" s="398"/>
    </row>
    <row r="204" spans="1:22" ht="39" customHeight="1" x14ac:dyDescent="0.25">
      <c r="A204" s="23" t="s">
        <v>34</v>
      </c>
      <c r="B204" s="262" t="s">
        <v>532</v>
      </c>
      <c r="C204" s="23" t="s">
        <v>45</v>
      </c>
      <c r="D204" s="14" t="s">
        <v>35</v>
      </c>
      <c r="E204" s="14" t="s">
        <v>1439</v>
      </c>
      <c r="F204" s="14" t="s">
        <v>1300</v>
      </c>
      <c r="G204" s="47" t="s">
        <v>28</v>
      </c>
      <c r="H204" s="14" t="s">
        <v>1418</v>
      </c>
      <c r="I204" s="14"/>
      <c r="J204" s="14"/>
      <c r="K204" s="219">
        <f>L204+M204+N204+O204+P204</f>
        <v>874196.95</v>
      </c>
      <c r="L204" s="219">
        <v>419550.64</v>
      </c>
      <c r="M204" s="219">
        <v>0</v>
      </c>
      <c r="N204" s="219">
        <v>0</v>
      </c>
      <c r="O204" s="219">
        <v>0</v>
      </c>
      <c r="P204" s="219">
        <v>454646.31</v>
      </c>
      <c r="Q204" s="219">
        <v>0</v>
      </c>
      <c r="R204" s="182" t="s">
        <v>1170</v>
      </c>
      <c r="S204" s="182" t="s">
        <v>1194</v>
      </c>
      <c r="T204" s="182" t="s">
        <v>1252</v>
      </c>
      <c r="U204" s="177">
        <v>2021</v>
      </c>
    </row>
    <row r="205" spans="1:22" ht="39" customHeight="1" x14ac:dyDescent="0.25">
      <c r="A205" s="391" t="s">
        <v>1536</v>
      </c>
      <c r="B205" s="399"/>
      <c r="C205" s="391" t="s">
        <v>1556</v>
      </c>
      <c r="D205" s="399"/>
      <c r="E205" s="399"/>
      <c r="F205" s="399"/>
      <c r="G205" s="399"/>
      <c r="H205" s="399"/>
      <c r="I205" s="399"/>
      <c r="J205" s="399"/>
      <c r="K205" s="396">
        <f t="shared" ref="K205:Q205" si="53">SUM(K206:K210)</f>
        <v>2983819.39</v>
      </c>
      <c r="L205" s="396">
        <f t="shared" si="53"/>
        <v>330301.69999999995</v>
      </c>
      <c r="M205" s="396">
        <f t="shared" si="53"/>
        <v>117271.23</v>
      </c>
      <c r="N205" s="396">
        <f t="shared" si="53"/>
        <v>0</v>
      </c>
      <c r="O205" s="396">
        <f t="shared" si="53"/>
        <v>0</v>
      </c>
      <c r="P205" s="396">
        <f t="shared" si="53"/>
        <v>2536246.46</v>
      </c>
      <c r="Q205" s="396">
        <f t="shared" si="53"/>
        <v>0</v>
      </c>
      <c r="R205" s="398"/>
      <c r="S205" s="398"/>
      <c r="T205" s="398"/>
      <c r="U205" s="398"/>
    </row>
    <row r="206" spans="1:22" ht="39" customHeight="1" x14ac:dyDescent="0.25">
      <c r="A206" s="31" t="s">
        <v>720</v>
      </c>
      <c r="B206" s="262" t="s">
        <v>533</v>
      </c>
      <c r="C206" s="31" t="s">
        <v>703</v>
      </c>
      <c r="D206" s="32" t="s">
        <v>1419</v>
      </c>
      <c r="E206" s="32" t="s">
        <v>1439</v>
      </c>
      <c r="F206" s="32" t="s">
        <v>1298</v>
      </c>
      <c r="G206" s="27" t="s">
        <v>28</v>
      </c>
      <c r="H206" s="32" t="s">
        <v>1418</v>
      </c>
      <c r="I206" s="32"/>
      <c r="J206" s="32"/>
      <c r="K206" s="189">
        <f>L206+M206+N206+O206+P206</f>
        <v>411066.76</v>
      </c>
      <c r="L206" s="221">
        <v>61660.02</v>
      </c>
      <c r="M206" s="284">
        <v>0</v>
      </c>
      <c r="N206" s="221">
        <v>0</v>
      </c>
      <c r="O206" s="221">
        <v>0</v>
      </c>
      <c r="P206" s="284">
        <v>349406.74</v>
      </c>
      <c r="Q206" s="219">
        <v>0</v>
      </c>
      <c r="R206" s="185" t="s">
        <v>1175</v>
      </c>
      <c r="S206" s="207" t="s">
        <v>1174</v>
      </c>
      <c r="T206" s="207" t="s">
        <v>1197</v>
      </c>
      <c r="U206" s="178">
        <v>2020</v>
      </c>
    </row>
    <row r="207" spans="1:22" ht="39" customHeight="1" x14ac:dyDescent="0.25">
      <c r="A207" s="31" t="s">
        <v>789</v>
      </c>
      <c r="B207" s="262" t="s">
        <v>534</v>
      </c>
      <c r="C207" s="19" t="s">
        <v>22</v>
      </c>
      <c r="D207" s="107" t="s">
        <v>1237</v>
      </c>
      <c r="E207" s="107" t="s">
        <v>1439</v>
      </c>
      <c r="F207" s="107" t="s">
        <v>1299</v>
      </c>
      <c r="G207" s="27" t="s">
        <v>28</v>
      </c>
      <c r="H207" s="220" t="s">
        <v>1418</v>
      </c>
      <c r="I207" s="107"/>
      <c r="J207" s="107"/>
      <c r="K207" s="189">
        <f>L207+M207+N207+O207+P207</f>
        <v>420924.68</v>
      </c>
      <c r="L207" s="221">
        <v>0</v>
      </c>
      <c r="M207" s="284">
        <v>63138.71</v>
      </c>
      <c r="N207" s="221">
        <v>0</v>
      </c>
      <c r="O207" s="221">
        <v>0</v>
      </c>
      <c r="P207" s="284">
        <v>357785.97</v>
      </c>
      <c r="Q207" s="219">
        <v>0</v>
      </c>
      <c r="R207" s="222" t="s">
        <v>1167</v>
      </c>
      <c r="S207" s="204" t="s">
        <v>1169</v>
      </c>
      <c r="T207" s="204" t="s">
        <v>1171</v>
      </c>
      <c r="U207" s="204">
        <v>2019</v>
      </c>
    </row>
    <row r="208" spans="1:22" ht="39" customHeight="1" x14ac:dyDescent="0.25">
      <c r="A208" s="31" t="s">
        <v>790</v>
      </c>
      <c r="B208" s="262" t="s">
        <v>535</v>
      </c>
      <c r="C208" s="23" t="s">
        <v>302</v>
      </c>
      <c r="D208" s="10" t="s">
        <v>742</v>
      </c>
      <c r="E208" s="10" t="s">
        <v>1439</v>
      </c>
      <c r="F208" s="10" t="s">
        <v>1246</v>
      </c>
      <c r="G208" s="32" t="s">
        <v>28</v>
      </c>
      <c r="H208" s="24" t="s">
        <v>1418</v>
      </c>
      <c r="I208" s="10" t="s">
        <v>1414</v>
      </c>
      <c r="J208" s="10"/>
      <c r="K208" s="189">
        <f>L208+M208+N208+O208+P208</f>
        <v>1289496.32</v>
      </c>
      <c r="L208" s="194">
        <v>193424.46</v>
      </c>
      <c r="M208" s="194">
        <v>0</v>
      </c>
      <c r="N208" s="194">
        <v>0</v>
      </c>
      <c r="O208" s="194">
        <v>0</v>
      </c>
      <c r="P208" s="194">
        <v>1096071.8600000001</v>
      </c>
      <c r="Q208" s="219">
        <v>0</v>
      </c>
      <c r="R208" s="178" t="s">
        <v>1170</v>
      </c>
      <c r="S208" s="178" t="s">
        <v>1169</v>
      </c>
      <c r="T208" s="178" t="s">
        <v>1172</v>
      </c>
      <c r="U208" s="178">
        <v>2019</v>
      </c>
    </row>
    <row r="209" spans="1:21" ht="39" customHeight="1" x14ac:dyDescent="0.25">
      <c r="A209" s="31" t="s">
        <v>1309</v>
      </c>
      <c r="B209" s="262" t="s">
        <v>536</v>
      </c>
      <c r="C209" s="23" t="s">
        <v>1310</v>
      </c>
      <c r="D209" s="10" t="s">
        <v>1311</v>
      </c>
      <c r="E209" s="10" t="s">
        <v>1439</v>
      </c>
      <c r="F209" s="10" t="s">
        <v>1290</v>
      </c>
      <c r="G209" s="32" t="s">
        <v>28</v>
      </c>
      <c r="H209" s="24" t="s">
        <v>1418</v>
      </c>
      <c r="I209" s="10"/>
      <c r="J209" s="10"/>
      <c r="K209" s="189">
        <f>L209+M209+N209+O209+P209</f>
        <v>360883.49</v>
      </c>
      <c r="L209" s="194">
        <v>0</v>
      </c>
      <c r="M209" s="194">
        <v>54132.52</v>
      </c>
      <c r="N209" s="194">
        <v>0</v>
      </c>
      <c r="O209" s="194">
        <v>0</v>
      </c>
      <c r="P209" s="194">
        <v>306750.96999999997</v>
      </c>
      <c r="Q209" s="219">
        <v>0</v>
      </c>
      <c r="R209" s="178" t="s">
        <v>701</v>
      </c>
      <c r="S209" s="178" t="s">
        <v>1170</v>
      </c>
      <c r="T209" s="178" t="s">
        <v>1192</v>
      </c>
      <c r="U209" s="178">
        <v>2019</v>
      </c>
    </row>
    <row r="210" spans="1:21" ht="39" customHeight="1" x14ac:dyDescent="0.25">
      <c r="A210" s="31" t="s">
        <v>55</v>
      </c>
      <c r="B210" s="262" t="s">
        <v>537</v>
      </c>
      <c r="C210" s="23" t="s">
        <v>56</v>
      </c>
      <c r="D210" s="10" t="s">
        <v>1421</v>
      </c>
      <c r="E210" s="10" t="s">
        <v>1439</v>
      </c>
      <c r="F210" s="10" t="s">
        <v>1285</v>
      </c>
      <c r="G210" s="32" t="s">
        <v>28</v>
      </c>
      <c r="H210" s="24" t="s">
        <v>1418</v>
      </c>
      <c r="I210" s="10"/>
      <c r="J210" s="10"/>
      <c r="K210" s="189">
        <f>L210+M210+N210+O210+P210</f>
        <v>501448.14</v>
      </c>
      <c r="L210" s="194">
        <v>75217.22</v>
      </c>
      <c r="M210" s="194">
        <v>0</v>
      </c>
      <c r="N210" s="194">
        <v>0</v>
      </c>
      <c r="O210" s="194">
        <v>0</v>
      </c>
      <c r="P210" s="194">
        <v>426230.92</v>
      </c>
      <c r="Q210" s="219">
        <v>0</v>
      </c>
      <c r="R210" s="178" t="s">
        <v>1170</v>
      </c>
      <c r="S210" s="178" t="s">
        <v>1169</v>
      </c>
      <c r="T210" s="178" t="s">
        <v>1172</v>
      </c>
      <c r="U210" s="178">
        <v>2019</v>
      </c>
    </row>
    <row r="211" spans="1:21" ht="63" customHeight="1" x14ac:dyDescent="0.25">
      <c r="A211" s="391" t="s">
        <v>1537</v>
      </c>
      <c r="B211" s="399"/>
      <c r="C211" s="391" t="s">
        <v>1557</v>
      </c>
      <c r="D211" s="399"/>
      <c r="E211" s="399"/>
      <c r="F211" s="399"/>
      <c r="G211" s="399"/>
      <c r="H211" s="399"/>
      <c r="I211" s="399"/>
      <c r="J211" s="399"/>
      <c r="K211" s="404">
        <f t="shared" ref="K211:Q211" si="54">K212</f>
        <v>210278.17</v>
      </c>
      <c r="L211" s="404">
        <f t="shared" si="54"/>
        <v>0</v>
      </c>
      <c r="M211" s="404">
        <f t="shared" si="54"/>
        <v>31541.73</v>
      </c>
      <c r="N211" s="404">
        <f t="shared" si="54"/>
        <v>0</v>
      </c>
      <c r="O211" s="404">
        <f t="shared" si="54"/>
        <v>0</v>
      </c>
      <c r="P211" s="404">
        <f t="shared" si="54"/>
        <v>178736.44</v>
      </c>
      <c r="Q211" s="404">
        <f t="shared" si="54"/>
        <v>0</v>
      </c>
      <c r="R211" s="398"/>
      <c r="S211" s="398"/>
      <c r="T211" s="398"/>
      <c r="U211" s="398"/>
    </row>
    <row r="212" spans="1:21" ht="39" customHeight="1" x14ac:dyDescent="0.25">
      <c r="A212" s="23" t="s">
        <v>53</v>
      </c>
      <c r="B212" s="262" t="s">
        <v>538</v>
      </c>
      <c r="C212" s="23" t="s">
        <v>54</v>
      </c>
      <c r="D212" s="14" t="s">
        <v>360</v>
      </c>
      <c r="E212" s="14" t="s">
        <v>1439</v>
      </c>
      <c r="F212" s="14" t="s">
        <v>1290</v>
      </c>
      <c r="G212" s="33" t="s">
        <v>28</v>
      </c>
      <c r="H212" s="14" t="s">
        <v>1418</v>
      </c>
      <c r="I212" s="14"/>
      <c r="J212" s="14"/>
      <c r="K212" s="219">
        <f>L212+M212+N212+O212+P212</f>
        <v>210278.17</v>
      </c>
      <c r="L212" s="219">
        <v>0</v>
      </c>
      <c r="M212" s="219">
        <v>31541.73</v>
      </c>
      <c r="N212" s="219">
        <v>0</v>
      </c>
      <c r="O212" s="219">
        <v>0</v>
      </c>
      <c r="P212" s="219">
        <v>178736.44</v>
      </c>
      <c r="Q212" s="219">
        <v>0</v>
      </c>
      <c r="R212" s="182" t="s">
        <v>701</v>
      </c>
      <c r="S212" s="182" t="s">
        <v>1178</v>
      </c>
      <c r="T212" s="182" t="s">
        <v>1169</v>
      </c>
      <c r="U212" s="177">
        <v>2019</v>
      </c>
    </row>
    <row r="213" spans="1:21" ht="39" customHeight="1" x14ac:dyDescent="0.25">
      <c r="A213" s="391" t="s">
        <v>1538</v>
      </c>
      <c r="B213" s="399"/>
      <c r="C213" s="391" t="s">
        <v>1558</v>
      </c>
      <c r="D213" s="399"/>
      <c r="E213" s="399"/>
      <c r="F213" s="399"/>
      <c r="G213" s="399"/>
      <c r="H213" s="399"/>
      <c r="I213" s="399"/>
      <c r="J213" s="399"/>
      <c r="K213" s="396">
        <f t="shared" ref="K213:Q213" si="55">SUM(K214:K215)</f>
        <v>736529</v>
      </c>
      <c r="L213" s="396">
        <f t="shared" si="55"/>
        <v>51979.35</v>
      </c>
      <c r="M213" s="396">
        <f t="shared" si="55"/>
        <v>58500</v>
      </c>
      <c r="N213" s="396">
        <f t="shared" si="55"/>
        <v>0</v>
      </c>
      <c r="O213" s="396">
        <f t="shared" si="55"/>
        <v>0</v>
      </c>
      <c r="P213" s="396">
        <f t="shared" si="55"/>
        <v>626049.65</v>
      </c>
      <c r="Q213" s="396">
        <f t="shared" si="55"/>
        <v>0</v>
      </c>
      <c r="R213" s="398"/>
      <c r="S213" s="398"/>
      <c r="T213" s="398"/>
      <c r="U213" s="398"/>
    </row>
    <row r="214" spans="1:21" ht="39" customHeight="1" x14ac:dyDescent="0.25">
      <c r="A214" s="23" t="s">
        <v>1086</v>
      </c>
      <c r="B214" s="262" t="s">
        <v>539</v>
      </c>
      <c r="C214" s="23" t="s">
        <v>1328</v>
      </c>
      <c r="D214" s="12" t="s">
        <v>1416</v>
      </c>
      <c r="E214" s="11" t="s">
        <v>1439</v>
      </c>
      <c r="F214" s="12" t="s">
        <v>1280</v>
      </c>
      <c r="G214" s="11" t="s">
        <v>28</v>
      </c>
      <c r="H214" s="22" t="s">
        <v>1418</v>
      </c>
      <c r="I214" s="11"/>
      <c r="J214" s="11"/>
      <c r="K214" s="191">
        <f>L214+M214+N214+O214+P214</f>
        <v>346529</v>
      </c>
      <c r="L214" s="191">
        <v>51979.35</v>
      </c>
      <c r="M214" s="192">
        <v>0</v>
      </c>
      <c r="N214" s="130">
        <v>0</v>
      </c>
      <c r="O214" s="130">
        <v>0</v>
      </c>
      <c r="P214" s="191">
        <v>294549.65000000002</v>
      </c>
      <c r="Q214" s="130">
        <v>0</v>
      </c>
      <c r="R214" s="182" t="s">
        <v>1191</v>
      </c>
      <c r="S214" s="178" t="s">
        <v>1178</v>
      </c>
      <c r="T214" s="178" t="s">
        <v>1169</v>
      </c>
      <c r="U214" s="178">
        <v>2021</v>
      </c>
    </row>
    <row r="215" spans="1:21" ht="39" customHeight="1" x14ac:dyDescent="0.25">
      <c r="A215" s="23" t="s">
        <v>362</v>
      </c>
      <c r="B215" s="431" t="s">
        <v>540</v>
      </c>
      <c r="C215" s="23" t="s">
        <v>361</v>
      </c>
      <c r="D215" s="12" t="s">
        <v>363</v>
      </c>
      <c r="E215" s="11" t="s">
        <v>1439</v>
      </c>
      <c r="F215" s="10" t="s">
        <v>1290</v>
      </c>
      <c r="G215" s="11" t="s">
        <v>28</v>
      </c>
      <c r="H215" s="22" t="s">
        <v>1418</v>
      </c>
      <c r="I215" s="11"/>
      <c r="J215" s="11" t="s">
        <v>696</v>
      </c>
      <c r="K215" s="191">
        <f>L215+M215+N215+O215+P215</f>
        <v>390000</v>
      </c>
      <c r="L215" s="191">
        <v>0</v>
      </c>
      <c r="M215" s="192">
        <v>58500</v>
      </c>
      <c r="N215" s="130">
        <v>0</v>
      </c>
      <c r="O215" s="130">
        <v>0</v>
      </c>
      <c r="P215" s="191">
        <v>331500</v>
      </c>
      <c r="Q215" s="130">
        <v>0</v>
      </c>
      <c r="R215" s="182" t="s">
        <v>58</v>
      </c>
      <c r="S215" s="178" t="s">
        <v>41</v>
      </c>
      <c r="T215" s="178" t="s">
        <v>87</v>
      </c>
      <c r="U215" s="178">
        <v>2021</v>
      </c>
    </row>
    <row r="216" spans="1:21" ht="39" customHeight="1" x14ac:dyDescent="0.25">
      <c r="A216" s="356" t="s">
        <v>1435</v>
      </c>
      <c r="B216" s="357"/>
      <c r="C216" s="356" t="s">
        <v>1434</v>
      </c>
      <c r="D216" s="357"/>
      <c r="E216" s="357"/>
      <c r="F216" s="357"/>
      <c r="G216" s="357"/>
      <c r="H216" s="357"/>
      <c r="I216" s="357"/>
      <c r="J216" s="357"/>
      <c r="K216" s="380">
        <f>K217+K219</f>
        <v>11893115.77</v>
      </c>
      <c r="L216" s="380">
        <f t="shared" ref="L216:Q216" si="56">L217+L219</f>
        <v>1783967.53</v>
      </c>
      <c r="M216" s="380">
        <f t="shared" si="56"/>
        <v>0</v>
      </c>
      <c r="N216" s="380">
        <f t="shared" si="56"/>
        <v>0</v>
      </c>
      <c r="O216" s="380">
        <f t="shared" si="56"/>
        <v>0</v>
      </c>
      <c r="P216" s="380">
        <f t="shared" si="56"/>
        <v>10109148.240000002</v>
      </c>
      <c r="Q216" s="380">
        <f t="shared" si="56"/>
        <v>0</v>
      </c>
      <c r="R216" s="383"/>
      <c r="S216" s="383"/>
      <c r="T216" s="383"/>
      <c r="U216" s="383"/>
    </row>
    <row r="217" spans="1:21" ht="39" customHeight="1" x14ac:dyDescent="0.25">
      <c r="A217" s="391" t="s">
        <v>1539</v>
      </c>
      <c r="B217" s="399"/>
      <c r="C217" s="391" t="s">
        <v>1559</v>
      </c>
      <c r="D217" s="399"/>
      <c r="E217" s="399"/>
      <c r="F217" s="399"/>
      <c r="G217" s="399"/>
      <c r="H217" s="399"/>
      <c r="I217" s="399"/>
      <c r="J217" s="399"/>
      <c r="K217" s="396">
        <f t="shared" ref="K217:Q217" si="57">SUM(K218:K218)</f>
        <v>550568</v>
      </c>
      <c r="L217" s="396">
        <f t="shared" si="57"/>
        <v>82585.2</v>
      </c>
      <c r="M217" s="396">
        <f t="shared" si="57"/>
        <v>0</v>
      </c>
      <c r="N217" s="396">
        <f t="shared" si="57"/>
        <v>0</v>
      </c>
      <c r="O217" s="396">
        <f t="shared" si="57"/>
        <v>0</v>
      </c>
      <c r="P217" s="396">
        <f t="shared" si="57"/>
        <v>467982.8</v>
      </c>
      <c r="Q217" s="396">
        <f t="shared" si="57"/>
        <v>0</v>
      </c>
      <c r="R217" s="398"/>
      <c r="S217" s="398"/>
      <c r="T217" s="398"/>
      <c r="U217" s="398"/>
    </row>
    <row r="218" spans="1:21" ht="39" customHeight="1" x14ac:dyDescent="0.25">
      <c r="A218" s="30" t="s">
        <v>353</v>
      </c>
      <c r="B218" s="262" t="s">
        <v>541</v>
      </c>
      <c r="C218" s="23" t="s">
        <v>1077</v>
      </c>
      <c r="D218" s="11" t="s">
        <v>1412</v>
      </c>
      <c r="E218" s="11" t="s">
        <v>1439</v>
      </c>
      <c r="F218" s="11" t="s">
        <v>1300</v>
      </c>
      <c r="G218" s="14" t="s">
        <v>1078</v>
      </c>
      <c r="H218" s="22" t="s">
        <v>1418</v>
      </c>
      <c r="I218" s="11"/>
      <c r="J218" s="11"/>
      <c r="K218" s="191">
        <f>L218+M218+N218+O218+P218</f>
        <v>550568</v>
      </c>
      <c r="L218" s="191">
        <v>82585.2</v>
      </c>
      <c r="M218" s="192">
        <v>0</v>
      </c>
      <c r="N218" s="130">
        <v>0</v>
      </c>
      <c r="O218" s="130">
        <v>0</v>
      </c>
      <c r="P218" s="191">
        <v>467982.8</v>
      </c>
      <c r="Q218" s="132"/>
      <c r="R218" s="178" t="s">
        <v>704</v>
      </c>
      <c r="S218" s="178" t="s">
        <v>1183</v>
      </c>
      <c r="T218" s="178" t="s">
        <v>1191</v>
      </c>
      <c r="U218" s="178">
        <v>2019</v>
      </c>
    </row>
    <row r="219" spans="1:21" ht="39" customHeight="1" x14ac:dyDescent="0.25">
      <c r="A219" s="397" t="s">
        <v>1436</v>
      </c>
      <c r="B219" s="436"/>
      <c r="C219" s="397" t="s">
        <v>1437</v>
      </c>
      <c r="D219" s="399"/>
      <c r="E219" s="399"/>
      <c r="F219" s="399"/>
      <c r="G219" s="399"/>
      <c r="H219" s="399"/>
      <c r="I219" s="399"/>
      <c r="J219" s="399"/>
      <c r="K219" s="396">
        <f t="shared" ref="K219:Q219" si="58">SUM(K220:K226)</f>
        <v>11342547.77</v>
      </c>
      <c r="L219" s="396">
        <f t="shared" si="58"/>
        <v>1701382.33</v>
      </c>
      <c r="M219" s="396">
        <f t="shared" si="58"/>
        <v>0</v>
      </c>
      <c r="N219" s="396">
        <f t="shared" si="58"/>
        <v>0</v>
      </c>
      <c r="O219" s="396">
        <f t="shared" si="58"/>
        <v>0</v>
      </c>
      <c r="P219" s="396">
        <f t="shared" si="58"/>
        <v>9641165.4400000013</v>
      </c>
      <c r="Q219" s="396">
        <f t="shared" si="58"/>
        <v>0</v>
      </c>
      <c r="R219" s="396"/>
      <c r="S219" s="398"/>
      <c r="T219" s="398"/>
      <c r="U219" s="398"/>
    </row>
    <row r="220" spans="1:21" ht="39" customHeight="1" x14ac:dyDescent="0.25">
      <c r="A220" s="39" t="s">
        <v>1438</v>
      </c>
      <c r="B220" s="262" t="s">
        <v>542</v>
      </c>
      <c r="C220" s="68" t="s">
        <v>1164</v>
      </c>
      <c r="D220" s="89" t="s">
        <v>1416</v>
      </c>
      <c r="E220" s="89" t="s">
        <v>1439</v>
      </c>
      <c r="F220" s="89" t="s">
        <v>1280</v>
      </c>
      <c r="G220" s="47" t="s">
        <v>1078</v>
      </c>
      <c r="H220" s="89" t="s">
        <v>1418</v>
      </c>
      <c r="I220" s="89"/>
      <c r="J220" s="89"/>
      <c r="K220" s="191">
        <f>L220+M220+N220+O220+P220</f>
        <v>361329.7</v>
      </c>
      <c r="L220" s="191">
        <v>54199.46</v>
      </c>
      <c r="M220" s="192">
        <v>0</v>
      </c>
      <c r="N220" s="130">
        <v>0</v>
      </c>
      <c r="O220" s="130">
        <v>0</v>
      </c>
      <c r="P220" s="191">
        <v>307130.23999999999</v>
      </c>
      <c r="Q220" s="190">
        <v>0</v>
      </c>
      <c r="R220" s="178" t="s">
        <v>1079</v>
      </c>
      <c r="S220" s="182" t="s">
        <v>1183</v>
      </c>
      <c r="T220" s="182" t="s">
        <v>1179</v>
      </c>
      <c r="U220" s="177">
        <v>2018</v>
      </c>
    </row>
    <row r="221" spans="1:21" ht="39" customHeight="1" x14ac:dyDescent="0.25">
      <c r="A221" s="39" t="s">
        <v>791</v>
      </c>
      <c r="B221" s="262" t="s">
        <v>543</v>
      </c>
      <c r="C221" s="31" t="s">
        <v>5</v>
      </c>
      <c r="D221" s="33" t="s">
        <v>1419</v>
      </c>
      <c r="E221" s="33" t="s">
        <v>1439</v>
      </c>
      <c r="F221" s="33" t="s">
        <v>1298</v>
      </c>
      <c r="G221" s="47" t="s">
        <v>1078</v>
      </c>
      <c r="H221" s="33" t="s">
        <v>1418</v>
      </c>
      <c r="I221" s="33"/>
      <c r="J221" s="33"/>
      <c r="K221" s="189">
        <f t="shared" ref="K221:K226" si="59">L221+M221+N221+O221+P221</f>
        <v>1639070.59</v>
      </c>
      <c r="L221" s="189">
        <v>245860.59</v>
      </c>
      <c r="M221" s="130">
        <v>0</v>
      </c>
      <c r="N221" s="130">
        <v>0</v>
      </c>
      <c r="O221" s="130">
        <v>0</v>
      </c>
      <c r="P221" s="189">
        <v>1393210</v>
      </c>
      <c r="Q221" s="190">
        <v>0</v>
      </c>
      <c r="R221" s="178" t="s">
        <v>1079</v>
      </c>
      <c r="S221" s="178" t="s">
        <v>1183</v>
      </c>
      <c r="T221" s="178" t="s">
        <v>1191</v>
      </c>
      <c r="U221" s="178">
        <v>2022</v>
      </c>
    </row>
    <row r="222" spans="1:21" ht="39" customHeight="1" x14ac:dyDescent="0.25">
      <c r="A222" s="39" t="s">
        <v>1030</v>
      </c>
      <c r="B222" s="262" t="s">
        <v>544</v>
      </c>
      <c r="C222" s="23" t="s">
        <v>1031</v>
      </c>
      <c r="D222" s="11" t="s">
        <v>1024</v>
      </c>
      <c r="E222" s="11" t="s">
        <v>1439</v>
      </c>
      <c r="F222" s="11" t="s">
        <v>1025</v>
      </c>
      <c r="G222" s="47" t="s">
        <v>1078</v>
      </c>
      <c r="H222" s="22" t="s">
        <v>1418</v>
      </c>
      <c r="I222" s="11"/>
      <c r="J222" s="11"/>
      <c r="K222" s="191">
        <f t="shared" si="59"/>
        <v>105724.25</v>
      </c>
      <c r="L222" s="191">
        <v>15858.64</v>
      </c>
      <c r="M222" s="192">
        <v>0</v>
      </c>
      <c r="N222" s="130">
        <v>0</v>
      </c>
      <c r="O222" s="130">
        <v>0</v>
      </c>
      <c r="P222" s="191">
        <v>89865.61</v>
      </c>
      <c r="Q222" s="190">
        <v>0</v>
      </c>
      <c r="R222" s="178" t="s">
        <v>704</v>
      </c>
      <c r="S222" s="178" t="s">
        <v>1183</v>
      </c>
      <c r="T222" s="178" t="s">
        <v>1179</v>
      </c>
      <c r="U222" s="178">
        <v>2017</v>
      </c>
    </row>
    <row r="223" spans="1:21" ht="39" customHeight="1" x14ac:dyDescent="0.25">
      <c r="A223" s="39" t="s">
        <v>1087</v>
      </c>
      <c r="B223" s="262" t="s">
        <v>545</v>
      </c>
      <c r="C223" s="23" t="s">
        <v>721</v>
      </c>
      <c r="D223" s="11" t="s">
        <v>1287</v>
      </c>
      <c r="E223" s="11" t="s">
        <v>1439</v>
      </c>
      <c r="F223" s="11" t="s">
        <v>1299</v>
      </c>
      <c r="G223" s="47" t="s">
        <v>1078</v>
      </c>
      <c r="H223" s="22" t="s">
        <v>1418</v>
      </c>
      <c r="I223" s="11"/>
      <c r="J223" s="11"/>
      <c r="K223" s="191">
        <f t="shared" si="59"/>
        <v>525296</v>
      </c>
      <c r="L223" s="191">
        <v>78794.399999999994</v>
      </c>
      <c r="M223" s="192">
        <v>0</v>
      </c>
      <c r="N223" s="130">
        <v>0</v>
      </c>
      <c r="O223" s="130">
        <v>0</v>
      </c>
      <c r="P223" s="191">
        <v>446501.6</v>
      </c>
      <c r="Q223" s="190">
        <v>0</v>
      </c>
      <c r="R223" s="199" t="s">
        <v>1079</v>
      </c>
      <c r="S223" s="178" t="s">
        <v>1183</v>
      </c>
      <c r="T223" s="178" t="s">
        <v>1191</v>
      </c>
      <c r="U223" s="178">
        <v>2019</v>
      </c>
    </row>
    <row r="224" spans="1:21" ht="39" customHeight="1" x14ac:dyDescent="0.25">
      <c r="A224" s="39" t="s">
        <v>1092</v>
      </c>
      <c r="B224" s="262" t="s">
        <v>546</v>
      </c>
      <c r="C224" s="23" t="s">
        <v>1926</v>
      </c>
      <c r="D224" s="47" t="s">
        <v>1422</v>
      </c>
      <c r="E224" s="47" t="s">
        <v>1439</v>
      </c>
      <c r="F224" s="47" t="s">
        <v>1290</v>
      </c>
      <c r="G224" s="47" t="s">
        <v>1078</v>
      </c>
      <c r="H224" s="86" t="s">
        <v>1418</v>
      </c>
      <c r="I224" s="47"/>
      <c r="J224" s="47"/>
      <c r="K224" s="189">
        <f t="shared" si="59"/>
        <v>1010880</v>
      </c>
      <c r="L224" s="189">
        <v>151632</v>
      </c>
      <c r="M224" s="189">
        <v>0</v>
      </c>
      <c r="N224" s="189">
        <v>0</v>
      </c>
      <c r="O224" s="189">
        <v>0</v>
      </c>
      <c r="P224" s="189">
        <v>859248</v>
      </c>
      <c r="Q224" s="190">
        <v>0</v>
      </c>
      <c r="R224" s="199" t="s">
        <v>1079</v>
      </c>
      <c r="S224" s="199" t="s">
        <v>1183</v>
      </c>
      <c r="T224" s="199" t="s">
        <v>1200</v>
      </c>
      <c r="U224" s="199">
        <v>2018</v>
      </c>
    </row>
    <row r="225" spans="1:22" ht="39" customHeight="1" x14ac:dyDescent="0.25">
      <c r="A225" s="39" t="s">
        <v>1102</v>
      </c>
      <c r="B225" s="262" t="s">
        <v>547</v>
      </c>
      <c r="C225" s="23" t="s">
        <v>1927</v>
      </c>
      <c r="D225" s="47" t="s">
        <v>1421</v>
      </c>
      <c r="E225" s="47" t="s">
        <v>1439</v>
      </c>
      <c r="F225" s="11" t="s">
        <v>1285</v>
      </c>
      <c r="G225" s="47" t="s">
        <v>1078</v>
      </c>
      <c r="H225" s="86" t="s">
        <v>1418</v>
      </c>
      <c r="I225" s="47"/>
      <c r="J225" s="47"/>
      <c r="K225" s="189">
        <f t="shared" si="59"/>
        <v>985608.23</v>
      </c>
      <c r="L225" s="189">
        <v>147841.24</v>
      </c>
      <c r="M225" s="189">
        <v>0</v>
      </c>
      <c r="N225" s="189">
        <v>0</v>
      </c>
      <c r="O225" s="189">
        <v>0</v>
      </c>
      <c r="P225" s="189">
        <v>837766.99</v>
      </c>
      <c r="Q225" s="190">
        <v>0</v>
      </c>
      <c r="R225" s="199" t="s">
        <v>1079</v>
      </c>
      <c r="S225" s="199" t="s">
        <v>702</v>
      </c>
      <c r="T225" s="199" t="s">
        <v>1179</v>
      </c>
      <c r="U225" s="199">
        <v>2020</v>
      </c>
    </row>
    <row r="226" spans="1:22" ht="39" customHeight="1" x14ac:dyDescent="0.25">
      <c r="A226" s="39" t="s">
        <v>1104</v>
      </c>
      <c r="B226" s="262" t="s">
        <v>548</v>
      </c>
      <c r="C226" s="23" t="s">
        <v>1256</v>
      </c>
      <c r="D226" s="11" t="s">
        <v>742</v>
      </c>
      <c r="E226" s="11" t="s">
        <v>1439</v>
      </c>
      <c r="F226" s="11" t="s">
        <v>1246</v>
      </c>
      <c r="G226" s="14" t="s">
        <v>1078</v>
      </c>
      <c r="H226" s="22" t="s">
        <v>1418</v>
      </c>
      <c r="I226" s="11" t="s">
        <v>750</v>
      </c>
      <c r="J226" s="11"/>
      <c r="K226" s="189">
        <f t="shared" si="59"/>
        <v>6714639</v>
      </c>
      <c r="L226" s="194">
        <v>1007196</v>
      </c>
      <c r="M226" s="194">
        <v>0</v>
      </c>
      <c r="N226" s="194">
        <v>0</v>
      </c>
      <c r="O226" s="194">
        <v>0</v>
      </c>
      <c r="P226" s="194">
        <v>5707443</v>
      </c>
      <c r="Q226" s="190">
        <v>0</v>
      </c>
      <c r="R226" s="178" t="s">
        <v>704</v>
      </c>
      <c r="S226" s="178" t="s">
        <v>1183</v>
      </c>
      <c r="T226" s="178" t="s">
        <v>701</v>
      </c>
      <c r="U226" s="178">
        <v>2018</v>
      </c>
    </row>
    <row r="227" spans="1:22" ht="39" customHeight="1" x14ac:dyDescent="0.25">
      <c r="A227" s="368" t="s">
        <v>1466</v>
      </c>
      <c r="B227" s="369"/>
      <c r="C227" s="368" t="s">
        <v>1467</v>
      </c>
      <c r="D227" s="369"/>
      <c r="E227" s="369"/>
      <c r="F227" s="369"/>
      <c r="G227" s="369"/>
      <c r="H227" s="369"/>
      <c r="I227" s="369"/>
      <c r="J227" s="369"/>
      <c r="K227" s="371">
        <f t="shared" ref="K227:Q227" si="60">K228+K243</f>
        <v>7869017.3200000003</v>
      </c>
      <c r="L227" s="371">
        <f t="shared" si="60"/>
        <v>296746.69</v>
      </c>
      <c r="M227" s="371">
        <f t="shared" si="60"/>
        <v>566172</v>
      </c>
      <c r="N227" s="371">
        <f t="shared" si="60"/>
        <v>283512.5</v>
      </c>
      <c r="O227" s="371">
        <f t="shared" si="60"/>
        <v>305968.11000000004</v>
      </c>
      <c r="P227" s="371">
        <f t="shared" si="60"/>
        <v>6416618.0199999996</v>
      </c>
      <c r="Q227" s="371">
        <f t="shared" si="60"/>
        <v>0</v>
      </c>
      <c r="R227" s="372"/>
      <c r="S227" s="372"/>
      <c r="T227" s="372"/>
      <c r="U227" s="372"/>
    </row>
    <row r="228" spans="1:22" ht="39" customHeight="1" x14ac:dyDescent="0.25">
      <c r="A228" s="356" t="s">
        <v>1468</v>
      </c>
      <c r="B228" s="357"/>
      <c r="C228" s="356" t="s">
        <v>1476</v>
      </c>
      <c r="D228" s="357"/>
      <c r="E228" s="357"/>
      <c r="F228" s="357"/>
      <c r="G228" s="357"/>
      <c r="H228" s="357"/>
      <c r="I228" s="357"/>
      <c r="J228" s="357"/>
      <c r="K228" s="380">
        <f t="shared" ref="K228:Q228" si="61">K229+K230+K231+K240+K241+K242</f>
        <v>1641431.9900000002</v>
      </c>
      <c r="L228" s="380">
        <f t="shared" si="61"/>
        <v>123107.44999999998</v>
      </c>
      <c r="M228" s="380">
        <f t="shared" si="61"/>
        <v>123107.4</v>
      </c>
      <c r="N228" s="380">
        <f t="shared" si="61"/>
        <v>0</v>
      </c>
      <c r="O228" s="380">
        <f t="shared" si="61"/>
        <v>0</v>
      </c>
      <c r="P228" s="380">
        <f t="shared" si="61"/>
        <v>1395217.14</v>
      </c>
      <c r="Q228" s="380">
        <f t="shared" si="61"/>
        <v>0</v>
      </c>
      <c r="R228" s="383"/>
      <c r="S228" s="383"/>
      <c r="T228" s="383"/>
      <c r="U228" s="383"/>
    </row>
    <row r="229" spans="1:22" ht="39" customHeight="1" x14ac:dyDescent="0.25">
      <c r="A229" s="391" t="s">
        <v>1540</v>
      </c>
      <c r="B229" s="399"/>
      <c r="C229" s="391" t="s">
        <v>1560</v>
      </c>
      <c r="D229" s="399"/>
      <c r="E229" s="399"/>
      <c r="F229" s="399"/>
      <c r="G229" s="399"/>
      <c r="H229" s="399"/>
      <c r="I229" s="399"/>
      <c r="J229" s="399"/>
      <c r="K229" s="404">
        <v>0</v>
      </c>
      <c r="L229" s="404">
        <v>0</v>
      </c>
      <c r="M229" s="404">
        <v>0</v>
      </c>
      <c r="N229" s="404">
        <v>0</v>
      </c>
      <c r="O229" s="404">
        <v>0</v>
      </c>
      <c r="P229" s="404">
        <v>0</v>
      </c>
      <c r="Q229" s="404">
        <v>0</v>
      </c>
      <c r="R229" s="398"/>
      <c r="S229" s="398"/>
      <c r="T229" s="398"/>
      <c r="U229" s="398"/>
    </row>
    <row r="230" spans="1:22" ht="39" customHeight="1" x14ac:dyDescent="0.25">
      <c r="A230" s="391" t="s">
        <v>1541</v>
      </c>
      <c r="B230" s="399"/>
      <c r="C230" s="391" t="s">
        <v>1561</v>
      </c>
      <c r="D230" s="399"/>
      <c r="E230" s="399"/>
      <c r="F230" s="399"/>
      <c r="G230" s="399"/>
      <c r="H230" s="399"/>
      <c r="I230" s="399"/>
      <c r="J230" s="399"/>
      <c r="K230" s="404">
        <v>0</v>
      </c>
      <c r="L230" s="404">
        <v>0</v>
      </c>
      <c r="M230" s="404">
        <v>0</v>
      </c>
      <c r="N230" s="404">
        <v>0</v>
      </c>
      <c r="O230" s="404">
        <v>0</v>
      </c>
      <c r="P230" s="404">
        <v>0</v>
      </c>
      <c r="Q230" s="404">
        <v>0</v>
      </c>
      <c r="R230" s="398"/>
      <c r="S230" s="398"/>
      <c r="T230" s="398"/>
      <c r="U230" s="398"/>
    </row>
    <row r="231" spans="1:22" ht="39" customHeight="1" x14ac:dyDescent="0.25">
      <c r="A231" s="391" t="s">
        <v>1542</v>
      </c>
      <c r="B231" s="399"/>
      <c r="C231" s="391" t="s">
        <v>1562</v>
      </c>
      <c r="D231" s="399"/>
      <c r="E231" s="399"/>
      <c r="F231" s="399"/>
      <c r="G231" s="399"/>
      <c r="H231" s="399"/>
      <c r="I231" s="399"/>
      <c r="J231" s="399"/>
      <c r="K231" s="396">
        <f t="shared" ref="K231:Q231" si="62">SUM(K232:K239)</f>
        <v>1641431.9900000002</v>
      </c>
      <c r="L231" s="396">
        <f t="shared" si="62"/>
        <v>123107.44999999998</v>
      </c>
      <c r="M231" s="396">
        <f t="shared" si="62"/>
        <v>123107.4</v>
      </c>
      <c r="N231" s="396">
        <f t="shared" si="62"/>
        <v>0</v>
      </c>
      <c r="O231" s="396">
        <f t="shared" si="62"/>
        <v>0</v>
      </c>
      <c r="P231" s="396">
        <f t="shared" si="62"/>
        <v>1395217.14</v>
      </c>
      <c r="Q231" s="396">
        <f t="shared" si="62"/>
        <v>0</v>
      </c>
      <c r="R231" s="398"/>
      <c r="S231" s="398"/>
      <c r="T231" s="398"/>
      <c r="U231" s="398"/>
    </row>
    <row r="232" spans="1:22" ht="50.25" customHeight="1" x14ac:dyDescent="0.25">
      <c r="A232" s="57" t="s">
        <v>722</v>
      </c>
      <c r="B232" s="262" t="s">
        <v>549</v>
      </c>
      <c r="C232" s="36" t="s">
        <v>723</v>
      </c>
      <c r="D232" s="12" t="s">
        <v>358</v>
      </c>
      <c r="E232" s="16" t="s">
        <v>355</v>
      </c>
      <c r="F232" s="16" t="s">
        <v>1299</v>
      </c>
      <c r="G232" s="12" t="s">
        <v>1257</v>
      </c>
      <c r="H232" s="307" t="s">
        <v>1418</v>
      </c>
      <c r="I232" s="16"/>
      <c r="J232" s="16"/>
      <c r="K232" s="308">
        <f>L232+M232+N232+O232+P232</f>
        <v>182441.85</v>
      </c>
      <c r="L232" s="134">
        <v>13683.14</v>
      </c>
      <c r="M232" s="134">
        <v>13683.14</v>
      </c>
      <c r="N232" s="133">
        <v>0</v>
      </c>
      <c r="O232" s="133">
        <v>0</v>
      </c>
      <c r="P232" s="134">
        <v>155075.57</v>
      </c>
      <c r="Q232" s="133">
        <v>0</v>
      </c>
      <c r="R232" s="309" t="s">
        <v>1174</v>
      </c>
      <c r="S232" s="310" t="s">
        <v>36</v>
      </c>
      <c r="T232" s="310" t="s">
        <v>1197</v>
      </c>
      <c r="U232" s="311">
        <v>2021</v>
      </c>
      <c r="V232" s="72"/>
    </row>
    <row r="233" spans="1:22" ht="54.75" customHeight="1" x14ac:dyDescent="0.25">
      <c r="A233" s="57" t="s">
        <v>792</v>
      </c>
      <c r="B233" s="262" t="s">
        <v>550</v>
      </c>
      <c r="C233" s="300" t="s">
        <v>364</v>
      </c>
      <c r="D233" s="301" t="s">
        <v>751</v>
      </c>
      <c r="E233" s="301" t="s">
        <v>355</v>
      </c>
      <c r="F233" s="301" t="s">
        <v>1246</v>
      </c>
      <c r="G233" s="312" t="s">
        <v>1257</v>
      </c>
      <c r="H233" s="303" t="s">
        <v>1418</v>
      </c>
      <c r="I233" s="301" t="s">
        <v>750</v>
      </c>
      <c r="J233" s="301"/>
      <c r="K233" s="308">
        <f t="shared" ref="K233:K239" si="63">L233+M233+N233+O233+P233</f>
        <v>512519.85</v>
      </c>
      <c r="L233" s="134">
        <v>38438.99</v>
      </c>
      <c r="M233" s="134">
        <v>38438.99</v>
      </c>
      <c r="N233" s="133">
        <v>0</v>
      </c>
      <c r="O233" s="133">
        <v>0</v>
      </c>
      <c r="P233" s="134">
        <v>435641.87</v>
      </c>
      <c r="Q233" s="133">
        <v>0</v>
      </c>
      <c r="R233" s="306" t="s">
        <v>61</v>
      </c>
      <c r="S233" s="306" t="s">
        <v>36</v>
      </c>
      <c r="T233" s="306" t="s">
        <v>1197</v>
      </c>
      <c r="U233" s="306">
        <v>2020</v>
      </c>
    </row>
    <row r="234" spans="1:22" ht="57.75" customHeight="1" x14ac:dyDescent="0.25">
      <c r="A234" s="314" t="s">
        <v>365</v>
      </c>
      <c r="B234" s="262" t="s">
        <v>551</v>
      </c>
      <c r="C234" s="315" t="s">
        <v>366</v>
      </c>
      <c r="D234" s="316" t="s">
        <v>367</v>
      </c>
      <c r="E234" s="316" t="s">
        <v>355</v>
      </c>
      <c r="F234" s="316" t="s">
        <v>1290</v>
      </c>
      <c r="G234" s="316" t="s">
        <v>1257</v>
      </c>
      <c r="H234" s="316" t="s">
        <v>1418</v>
      </c>
      <c r="I234" s="290"/>
      <c r="J234" s="290"/>
      <c r="K234" s="308">
        <f t="shared" si="63"/>
        <v>232364.59000000003</v>
      </c>
      <c r="L234" s="134">
        <v>17427.349999999999</v>
      </c>
      <c r="M234" s="134">
        <v>17427.349999999999</v>
      </c>
      <c r="N234" s="133">
        <v>0</v>
      </c>
      <c r="O234" s="133">
        <v>0</v>
      </c>
      <c r="P234" s="134">
        <v>197509.89</v>
      </c>
      <c r="Q234" s="133">
        <v>0</v>
      </c>
      <c r="R234" s="306" t="s">
        <v>61</v>
      </c>
      <c r="S234" s="306" t="s">
        <v>36</v>
      </c>
      <c r="T234" s="306" t="s">
        <v>1197</v>
      </c>
      <c r="U234" s="299">
        <v>2021</v>
      </c>
    </row>
    <row r="235" spans="1:22" ht="80.25" customHeight="1" x14ac:dyDescent="0.25">
      <c r="A235" s="315" t="s">
        <v>368</v>
      </c>
      <c r="B235" s="262" t="s">
        <v>552</v>
      </c>
      <c r="C235" s="300" t="s">
        <v>369</v>
      </c>
      <c r="D235" s="302" t="s">
        <v>370</v>
      </c>
      <c r="E235" s="316" t="s">
        <v>355</v>
      </c>
      <c r="F235" s="302" t="s">
        <v>1300</v>
      </c>
      <c r="G235" s="316" t="s">
        <v>1257</v>
      </c>
      <c r="H235" s="316" t="s">
        <v>1418</v>
      </c>
      <c r="I235" s="316"/>
      <c r="J235" s="316"/>
      <c r="K235" s="308">
        <f t="shared" si="63"/>
        <v>149256.34</v>
      </c>
      <c r="L235" s="134">
        <v>11194.23</v>
      </c>
      <c r="M235" s="134">
        <v>11194.23</v>
      </c>
      <c r="N235" s="133">
        <v>0</v>
      </c>
      <c r="O235" s="133">
        <v>0</v>
      </c>
      <c r="P235" s="134">
        <v>126867.88</v>
      </c>
      <c r="Q235" s="133">
        <v>0</v>
      </c>
      <c r="R235" s="317" t="s">
        <v>1175</v>
      </c>
      <c r="S235" s="317" t="s">
        <v>1174</v>
      </c>
      <c r="T235" s="317" t="s">
        <v>1197</v>
      </c>
      <c r="U235" s="306">
        <v>2021</v>
      </c>
    </row>
    <row r="236" spans="1:22" ht="62.25" customHeight="1" x14ac:dyDescent="0.25">
      <c r="A236" s="318" t="s">
        <v>371</v>
      </c>
      <c r="B236" s="262" t="s">
        <v>553</v>
      </c>
      <c r="C236" s="318" t="s">
        <v>372</v>
      </c>
      <c r="D236" s="319" t="s">
        <v>373</v>
      </c>
      <c r="E236" s="319" t="s">
        <v>355</v>
      </c>
      <c r="F236" s="319" t="s">
        <v>1285</v>
      </c>
      <c r="G236" s="319" t="s">
        <v>1257</v>
      </c>
      <c r="H236" s="319" t="s">
        <v>1418</v>
      </c>
      <c r="I236" s="319"/>
      <c r="J236" s="319"/>
      <c r="K236" s="308">
        <f t="shared" si="63"/>
        <v>204003.16</v>
      </c>
      <c r="L236" s="134">
        <v>15300.24</v>
      </c>
      <c r="M236" s="134">
        <v>15300.23</v>
      </c>
      <c r="N236" s="133">
        <v>0</v>
      </c>
      <c r="O236" s="133">
        <v>0</v>
      </c>
      <c r="P236" s="134">
        <v>173402.69</v>
      </c>
      <c r="Q236" s="133">
        <v>0</v>
      </c>
      <c r="R236" s="298" t="s">
        <v>61</v>
      </c>
      <c r="S236" s="298" t="s">
        <v>36</v>
      </c>
      <c r="T236" s="298" t="s">
        <v>1197</v>
      </c>
      <c r="U236" s="298">
        <v>2020</v>
      </c>
    </row>
    <row r="237" spans="1:22" ht="39" customHeight="1" x14ac:dyDescent="0.25">
      <c r="A237" s="320" t="s">
        <v>374</v>
      </c>
      <c r="B237" s="262" t="s">
        <v>554</v>
      </c>
      <c r="C237" s="300" t="s">
        <v>375</v>
      </c>
      <c r="D237" s="302" t="s">
        <v>1416</v>
      </c>
      <c r="E237" s="302" t="s">
        <v>355</v>
      </c>
      <c r="F237" s="302" t="s">
        <v>1280</v>
      </c>
      <c r="G237" s="316" t="s">
        <v>1257</v>
      </c>
      <c r="H237" s="321" t="s">
        <v>1418</v>
      </c>
      <c r="I237" s="322"/>
      <c r="J237" s="322"/>
      <c r="K237" s="308">
        <f t="shared" si="63"/>
        <v>140977.79999999999</v>
      </c>
      <c r="L237" s="323">
        <v>10573.34</v>
      </c>
      <c r="M237" s="323">
        <v>10573.33</v>
      </c>
      <c r="N237" s="133">
        <v>0</v>
      </c>
      <c r="O237" s="133">
        <v>0</v>
      </c>
      <c r="P237" s="323">
        <v>119831.13</v>
      </c>
      <c r="Q237" s="133">
        <v>0</v>
      </c>
      <c r="R237" s="324" t="s">
        <v>61</v>
      </c>
      <c r="S237" s="324" t="s">
        <v>36</v>
      </c>
      <c r="T237" s="324" t="s">
        <v>1197</v>
      </c>
      <c r="U237" s="324">
        <v>2022</v>
      </c>
    </row>
    <row r="238" spans="1:22" ht="39" customHeight="1" x14ac:dyDescent="0.25">
      <c r="A238" s="300" t="s">
        <v>376</v>
      </c>
      <c r="B238" s="262" t="s">
        <v>555</v>
      </c>
      <c r="C238" s="300" t="s">
        <v>377</v>
      </c>
      <c r="D238" s="302" t="s">
        <v>1024</v>
      </c>
      <c r="E238" s="302" t="s">
        <v>355</v>
      </c>
      <c r="F238" s="302" t="s">
        <v>1025</v>
      </c>
      <c r="G238" s="302" t="s">
        <v>1257</v>
      </c>
      <c r="H238" s="321" t="s">
        <v>1418</v>
      </c>
      <c r="I238" s="302"/>
      <c r="J238" s="302"/>
      <c r="K238" s="308">
        <f t="shared" si="63"/>
        <v>68332.78</v>
      </c>
      <c r="L238" s="323">
        <v>5124.9799999999996</v>
      </c>
      <c r="M238" s="323">
        <v>5124.95</v>
      </c>
      <c r="N238" s="133">
        <v>0</v>
      </c>
      <c r="O238" s="133">
        <v>0</v>
      </c>
      <c r="P238" s="323">
        <v>58082.85</v>
      </c>
      <c r="Q238" s="133">
        <v>0</v>
      </c>
      <c r="R238" s="324" t="s">
        <v>61</v>
      </c>
      <c r="S238" s="324" t="s">
        <v>36</v>
      </c>
      <c r="T238" s="324" t="s">
        <v>1197</v>
      </c>
      <c r="U238" s="325">
        <v>2020</v>
      </c>
    </row>
    <row r="239" spans="1:22" ht="39" customHeight="1" x14ac:dyDescent="0.25">
      <c r="A239" s="300" t="s">
        <v>378</v>
      </c>
      <c r="B239" s="262" t="s">
        <v>556</v>
      </c>
      <c r="C239" s="300" t="s">
        <v>379</v>
      </c>
      <c r="D239" s="316" t="s">
        <v>1419</v>
      </c>
      <c r="E239" s="316" t="s">
        <v>355</v>
      </c>
      <c r="F239" s="316" t="s">
        <v>1298</v>
      </c>
      <c r="G239" s="316" t="s">
        <v>1257</v>
      </c>
      <c r="H239" s="316" t="s">
        <v>1418</v>
      </c>
      <c r="I239" s="316"/>
      <c r="J239" s="316"/>
      <c r="K239" s="308">
        <f t="shared" si="63"/>
        <v>151535.62</v>
      </c>
      <c r="L239" s="323">
        <v>11365.18</v>
      </c>
      <c r="M239" s="323">
        <v>11365.18</v>
      </c>
      <c r="N239" s="133">
        <v>0</v>
      </c>
      <c r="O239" s="133">
        <v>0</v>
      </c>
      <c r="P239" s="323">
        <v>128805.26</v>
      </c>
      <c r="Q239" s="133">
        <v>0</v>
      </c>
      <c r="R239" s="324" t="s">
        <v>61</v>
      </c>
      <c r="S239" s="324" t="s">
        <v>36</v>
      </c>
      <c r="T239" s="324" t="s">
        <v>1197</v>
      </c>
      <c r="U239" s="299">
        <v>2022</v>
      </c>
    </row>
    <row r="240" spans="1:22" ht="63" customHeight="1" x14ac:dyDescent="0.25">
      <c r="A240" s="391" t="s">
        <v>1543</v>
      </c>
      <c r="B240" s="399"/>
      <c r="C240" s="391" t="s">
        <v>1563</v>
      </c>
      <c r="D240" s="399"/>
      <c r="E240" s="399"/>
      <c r="F240" s="399"/>
      <c r="G240" s="399"/>
      <c r="H240" s="399"/>
      <c r="I240" s="399"/>
      <c r="J240" s="399"/>
      <c r="K240" s="404">
        <v>0</v>
      </c>
      <c r="L240" s="404">
        <v>0</v>
      </c>
      <c r="M240" s="404">
        <v>0</v>
      </c>
      <c r="N240" s="404">
        <v>0</v>
      </c>
      <c r="O240" s="404">
        <v>0</v>
      </c>
      <c r="P240" s="404">
        <v>0</v>
      </c>
      <c r="Q240" s="404">
        <v>0</v>
      </c>
      <c r="R240" s="398"/>
      <c r="S240" s="398"/>
      <c r="T240" s="398"/>
      <c r="U240" s="398"/>
    </row>
    <row r="241" spans="1:21" ht="39" customHeight="1" x14ac:dyDescent="0.25">
      <c r="A241" s="391" t="s">
        <v>1544</v>
      </c>
      <c r="B241" s="399"/>
      <c r="C241" s="391" t="s">
        <v>1564</v>
      </c>
      <c r="D241" s="399"/>
      <c r="E241" s="399"/>
      <c r="F241" s="399"/>
      <c r="G241" s="399"/>
      <c r="H241" s="399"/>
      <c r="I241" s="399"/>
      <c r="J241" s="399"/>
      <c r="K241" s="404">
        <v>0</v>
      </c>
      <c r="L241" s="404">
        <v>0</v>
      </c>
      <c r="M241" s="404">
        <v>0</v>
      </c>
      <c r="N241" s="404">
        <v>0</v>
      </c>
      <c r="O241" s="404">
        <v>0</v>
      </c>
      <c r="P241" s="404">
        <v>0</v>
      </c>
      <c r="Q241" s="404">
        <v>0</v>
      </c>
      <c r="R241" s="398"/>
      <c r="S241" s="398"/>
      <c r="T241" s="398"/>
      <c r="U241" s="398"/>
    </row>
    <row r="242" spans="1:21" ht="39" customHeight="1" x14ac:dyDescent="0.25">
      <c r="A242" s="391" t="s">
        <v>1545</v>
      </c>
      <c r="B242" s="399"/>
      <c r="C242" s="391" t="s">
        <v>1565</v>
      </c>
      <c r="D242" s="399"/>
      <c r="E242" s="399"/>
      <c r="F242" s="399"/>
      <c r="G242" s="399"/>
      <c r="H242" s="399"/>
      <c r="I242" s="399"/>
      <c r="J242" s="399"/>
      <c r="K242" s="404">
        <v>0</v>
      </c>
      <c r="L242" s="404">
        <v>0</v>
      </c>
      <c r="M242" s="404">
        <v>0</v>
      </c>
      <c r="N242" s="404">
        <v>0</v>
      </c>
      <c r="O242" s="404">
        <v>0</v>
      </c>
      <c r="P242" s="404">
        <v>0</v>
      </c>
      <c r="Q242" s="404">
        <v>0</v>
      </c>
      <c r="R242" s="398"/>
      <c r="S242" s="398"/>
      <c r="T242" s="398"/>
      <c r="U242" s="398"/>
    </row>
    <row r="243" spans="1:21" ht="39" customHeight="1" x14ac:dyDescent="0.25">
      <c r="A243" s="356" t="s">
        <v>1469</v>
      </c>
      <c r="B243" s="357"/>
      <c r="C243" s="356" t="s">
        <v>1477</v>
      </c>
      <c r="D243" s="357"/>
      <c r="E243" s="357"/>
      <c r="F243" s="357"/>
      <c r="G243" s="357"/>
      <c r="H243" s="357"/>
      <c r="I243" s="357"/>
      <c r="J243" s="357"/>
      <c r="K243" s="380">
        <f t="shared" ref="K243:Q243" si="64">K244+K288+K289</f>
        <v>6227585.3300000001</v>
      </c>
      <c r="L243" s="380">
        <f t="shared" si="64"/>
        <v>173639.24000000002</v>
      </c>
      <c r="M243" s="380">
        <f t="shared" si="64"/>
        <v>443064.60000000003</v>
      </c>
      <c r="N243" s="380">
        <f t="shared" si="64"/>
        <v>283512.5</v>
      </c>
      <c r="O243" s="380">
        <f t="shared" si="64"/>
        <v>305968.11000000004</v>
      </c>
      <c r="P243" s="380">
        <f t="shared" si="64"/>
        <v>5021400.88</v>
      </c>
      <c r="Q243" s="380">
        <f t="shared" si="64"/>
        <v>0</v>
      </c>
      <c r="R243" s="383"/>
      <c r="S243" s="383"/>
      <c r="T243" s="383"/>
      <c r="U243" s="383"/>
    </row>
    <row r="244" spans="1:21" ht="58.5" customHeight="1" x14ac:dyDescent="0.25">
      <c r="A244" s="391" t="s">
        <v>1546</v>
      </c>
      <c r="B244" s="399"/>
      <c r="C244" s="391" t="s">
        <v>1566</v>
      </c>
      <c r="D244" s="399"/>
      <c r="E244" s="399"/>
      <c r="F244" s="399"/>
      <c r="G244" s="399"/>
      <c r="H244" s="399"/>
      <c r="I244" s="399"/>
      <c r="J244" s="399"/>
      <c r="K244" s="396">
        <f t="shared" ref="K244:P244" si="65">SUM(K245:K287)</f>
        <v>6051717.0600000005</v>
      </c>
      <c r="L244" s="396">
        <f t="shared" si="65"/>
        <v>160449.05000000002</v>
      </c>
      <c r="M244" s="396">
        <f t="shared" si="65"/>
        <v>429874.52</v>
      </c>
      <c r="N244" s="396">
        <f t="shared" si="65"/>
        <v>283512.5</v>
      </c>
      <c r="O244" s="396">
        <f t="shared" si="65"/>
        <v>305968.11000000004</v>
      </c>
      <c r="P244" s="396">
        <f t="shared" si="65"/>
        <v>4871912.88</v>
      </c>
      <c r="Q244" s="396">
        <f>SUM(Q245:Q252)</f>
        <v>0</v>
      </c>
      <c r="R244" s="398"/>
      <c r="S244" s="398"/>
      <c r="T244" s="398"/>
      <c r="U244" s="398"/>
    </row>
    <row r="245" spans="1:21" ht="54.75" customHeight="1" x14ac:dyDescent="0.25">
      <c r="A245" s="30" t="s">
        <v>793</v>
      </c>
      <c r="B245" s="431" t="s">
        <v>1713</v>
      </c>
      <c r="C245" s="30" t="s">
        <v>1712</v>
      </c>
      <c r="D245" s="47" t="s">
        <v>1419</v>
      </c>
      <c r="E245" s="47" t="s">
        <v>355</v>
      </c>
      <c r="F245" s="47" t="s">
        <v>1298</v>
      </c>
      <c r="G245" s="47" t="s">
        <v>1258</v>
      </c>
      <c r="H245" s="86" t="s">
        <v>1418</v>
      </c>
      <c r="I245" s="47"/>
      <c r="J245" s="47"/>
      <c r="K245" s="190">
        <f t="shared" ref="K245" si="66">L245+M245+N245+O245+P245</f>
        <v>376330.33999999997</v>
      </c>
      <c r="L245" s="189">
        <v>28224.78</v>
      </c>
      <c r="M245" s="189">
        <v>28224.77</v>
      </c>
      <c r="N245" s="189">
        <v>0</v>
      </c>
      <c r="O245" s="189">
        <v>0</v>
      </c>
      <c r="P245" s="189">
        <v>319880.78999999998</v>
      </c>
      <c r="Q245" s="189">
        <v>0</v>
      </c>
      <c r="R245" s="178" t="s">
        <v>1195</v>
      </c>
      <c r="S245" s="178" t="s">
        <v>1196</v>
      </c>
      <c r="T245" s="178" t="s">
        <v>1198</v>
      </c>
      <c r="U245" s="178">
        <v>2020</v>
      </c>
    </row>
    <row r="246" spans="1:21" ht="64.5" customHeight="1" x14ac:dyDescent="0.25">
      <c r="A246" s="30" t="s">
        <v>794</v>
      </c>
      <c r="B246" s="431" t="s">
        <v>1718</v>
      </c>
      <c r="C246" s="30" t="s">
        <v>1735</v>
      </c>
      <c r="D246" s="47" t="s">
        <v>38</v>
      </c>
      <c r="E246" s="47" t="s">
        <v>355</v>
      </c>
      <c r="F246" s="47" t="s">
        <v>1299</v>
      </c>
      <c r="G246" s="47" t="s">
        <v>1258</v>
      </c>
      <c r="H246" s="86" t="s">
        <v>1418</v>
      </c>
      <c r="I246" s="47"/>
      <c r="J246" s="47"/>
      <c r="K246" s="190">
        <f t="shared" ref="K246" si="67">L246+M246+N246+O246+P246</f>
        <v>412920.48</v>
      </c>
      <c r="L246" s="189">
        <v>30969.040000000001</v>
      </c>
      <c r="M246" s="189">
        <v>30969.03</v>
      </c>
      <c r="N246" s="189">
        <v>0</v>
      </c>
      <c r="O246" s="189">
        <v>0</v>
      </c>
      <c r="P246" s="189">
        <v>350982.41</v>
      </c>
      <c r="Q246" s="189">
        <v>0</v>
      </c>
      <c r="R246" s="178" t="s">
        <v>1195</v>
      </c>
      <c r="S246" s="178" t="s">
        <v>1177</v>
      </c>
      <c r="T246" s="178" t="s">
        <v>1198</v>
      </c>
      <c r="U246" s="178">
        <v>2020</v>
      </c>
    </row>
    <row r="247" spans="1:21" ht="64.5" customHeight="1" x14ac:dyDescent="0.25">
      <c r="A247" s="30" t="s">
        <v>1714</v>
      </c>
      <c r="B247" s="431" t="s">
        <v>1719</v>
      </c>
      <c r="C247" s="30" t="s">
        <v>1720</v>
      </c>
      <c r="D247" s="47" t="s">
        <v>1721</v>
      </c>
      <c r="E247" s="47" t="s">
        <v>355</v>
      </c>
      <c r="F247" s="47" t="s">
        <v>1285</v>
      </c>
      <c r="G247" s="47" t="s">
        <v>1258</v>
      </c>
      <c r="H247" s="86" t="s">
        <v>1418</v>
      </c>
      <c r="I247" s="47"/>
      <c r="J247" s="47"/>
      <c r="K247" s="190">
        <f t="shared" ref="K247" si="68">L247+M247+N247+O247+P247</f>
        <v>488902.72</v>
      </c>
      <c r="L247" s="189">
        <v>36667.71</v>
      </c>
      <c r="M247" s="189">
        <v>36667.699999999997</v>
      </c>
      <c r="N247" s="189">
        <v>0</v>
      </c>
      <c r="O247" s="189">
        <v>0</v>
      </c>
      <c r="P247" s="189">
        <v>415567.31</v>
      </c>
      <c r="Q247" s="189">
        <v>0</v>
      </c>
      <c r="R247" s="178" t="s">
        <v>1195</v>
      </c>
      <c r="S247" s="178" t="s">
        <v>1196</v>
      </c>
      <c r="T247" s="178" t="s">
        <v>93</v>
      </c>
      <c r="U247" s="178">
        <v>2020</v>
      </c>
    </row>
    <row r="248" spans="1:21" ht="64.5" customHeight="1" x14ac:dyDescent="0.25">
      <c r="A248" s="30" t="s">
        <v>1715</v>
      </c>
      <c r="B248" s="431" t="s">
        <v>1722</v>
      </c>
      <c r="C248" s="30" t="s">
        <v>1723</v>
      </c>
      <c r="D248" s="47" t="s">
        <v>1724</v>
      </c>
      <c r="E248" s="47" t="s">
        <v>355</v>
      </c>
      <c r="F248" s="47" t="s">
        <v>1285</v>
      </c>
      <c r="G248" s="47" t="s">
        <v>1258</v>
      </c>
      <c r="H248" s="86" t="s">
        <v>1418</v>
      </c>
      <c r="I248" s="47"/>
      <c r="J248" s="47"/>
      <c r="K248" s="190">
        <f t="shared" ref="K248" si="69">L248+M248+N248+O248+P248</f>
        <v>56116.270000000004</v>
      </c>
      <c r="L248" s="189">
        <v>0</v>
      </c>
      <c r="M248" s="189">
        <v>4208.71</v>
      </c>
      <c r="N248" s="189">
        <v>4208.7299999999996</v>
      </c>
      <c r="O248" s="189">
        <v>0</v>
      </c>
      <c r="P248" s="189">
        <v>47698.83</v>
      </c>
      <c r="Q248" s="189">
        <v>0</v>
      </c>
      <c r="R248" s="178" t="s">
        <v>1195</v>
      </c>
      <c r="S248" s="178" t="s">
        <v>1196</v>
      </c>
      <c r="T248" s="178" t="s">
        <v>93</v>
      </c>
      <c r="U248" s="178">
        <v>2020</v>
      </c>
    </row>
    <row r="249" spans="1:21" ht="64.5" customHeight="1" x14ac:dyDescent="0.25">
      <c r="A249" s="30" t="s">
        <v>795</v>
      </c>
      <c r="B249" s="431" t="s">
        <v>1725</v>
      </c>
      <c r="C249" s="30" t="s">
        <v>1726</v>
      </c>
      <c r="D249" s="47" t="s">
        <v>1651</v>
      </c>
      <c r="E249" s="47" t="s">
        <v>355</v>
      </c>
      <c r="F249" s="47" t="s">
        <v>1300</v>
      </c>
      <c r="G249" s="47" t="s">
        <v>1258</v>
      </c>
      <c r="H249" s="86" t="s">
        <v>1418</v>
      </c>
      <c r="I249" s="47"/>
      <c r="J249" s="47"/>
      <c r="K249" s="190">
        <f t="shared" ref="K249" si="70">L249+M249+N249+O249+P249</f>
        <v>261430.37</v>
      </c>
      <c r="L249" s="189">
        <v>19607.29</v>
      </c>
      <c r="M249" s="189">
        <v>19607.27</v>
      </c>
      <c r="N249" s="189">
        <v>0</v>
      </c>
      <c r="O249" s="189">
        <v>0</v>
      </c>
      <c r="P249" s="189">
        <v>222215.81</v>
      </c>
      <c r="Q249" s="189">
        <v>0</v>
      </c>
      <c r="R249" s="178" t="s">
        <v>1195</v>
      </c>
      <c r="S249" s="178" t="s">
        <v>1177</v>
      </c>
      <c r="T249" s="178" t="s">
        <v>1198</v>
      </c>
      <c r="U249" s="178">
        <v>2020</v>
      </c>
    </row>
    <row r="250" spans="1:21" ht="64.5" customHeight="1" x14ac:dyDescent="0.25">
      <c r="A250" s="30" t="s">
        <v>796</v>
      </c>
      <c r="B250" s="431" t="s">
        <v>1727</v>
      </c>
      <c r="C250" s="30" t="s">
        <v>1728</v>
      </c>
      <c r="D250" s="47" t="s">
        <v>1729</v>
      </c>
      <c r="E250" s="47" t="s">
        <v>355</v>
      </c>
      <c r="F250" s="47" t="s">
        <v>1300</v>
      </c>
      <c r="G250" s="47" t="s">
        <v>1258</v>
      </c>
      <c r="H250" s="86" t="s">
        <v>1418</v>
      </c>
      <c r="I250" s="47"/>
      <c r="J250" s="47"/>
      <c r="K250" s="190">
        <f t="shared" ref="K250" si="71">L250+M250+N250+O250+P250</f>
        <v>53126</v>
      </c>
      <c r="L250" s="189">
        <v>0</v>
      </c>
      <c r="M250" s="189">
        <v>3984.44</v>
      </c>
      <c r="N250" s="189">
        <v>3984.46</v>
      </c>
      <c r="O250" s="189">
        <v>0</v>
      </c>
      <c r="P250" s="189">
        <v>45157.1</v>
      </c>
      <c r="Q250" s="189">
        <v>0</v>
      </c>
      <c r="R250" s="178" t="s">
        <v>1195</v>
      </c>
      <c r="S250" s="178" t="s">
        <v>1177</v>
      </c>
      <c r="T250" s="178" t="s">
        <v>1198</v>
      </c>
      <c r="U250" s="178">
        <v>2020</v>
      </c>
    </row>
    <row r="251" spans="1:21" ht="64.5" customHeight="1" x14ac:dyDescent="0.25">
      <c r="A251" s="30" t="s">
        <v>1716</v>
      </c>
      <c r="B251" s="431" t="s">
        <v>1730</v>
      </c>
      <c r="C251" s="30" t="s">
        <v>1731</v>
      </c>
      <c r="D251" s="47" t="s">
        <v>1732</v>
      </c>
      <c r="E251" s="47" t="s">
        <v>355</v>
      </c>
      <c r="F251" s="47" t="s">
        <v>1300</v>
      </c>
      <c r="G251" s="47" t="s">
        <v>1258</v>
      </c>
      <c r="H251" s="86" t="s">
        <v>1418</v>
      </c>
      <c r="I251" s="47"/>
      <c r="J251" s="47"/>
      <c r="K251" s="190">
        <f t="shared" ref="K251" si="72">L251+M251+N251+O251+P251</f>
        <v>52491.58</v>
      </c>
      <c r="L251" s="189">
        <v>0</v>
      </c>
      <c r="M251" s="189">
        <v>3936.86</v>
      </c>
      <c r="N251" s="189">
        <v>0</v>
      </c>
      <c r="O251" s="189">
        <v>3936.87</v>
      </c>
      <c r="P251" s="189">
        <v>44617.85</v>
      </c>
      <c r="Q251" s="189">
        <v>0</v>
      </c>
      <c r="R251" s="178" t="s">
        <v>1195</v>
      </c>
      <c r="S251" s="178" t="s">
        <v>1177</v>
      </c>
      <c r="T251" s="178" t="s">
        <v>1198</v>
      </c>
      <c r="U251" s="178">
        <v>2020</v>
      </c>
    </row>
    <row r="252" spans="1:21" ht="64.5" customHeight="1" x14ac:dyDescent="0.25">
      <c r="A252" s="30" t="s">
        <v>1717</v>
      </c>
      <c r="B252" s="431" t="s">
        <v>1733</v>
      </c>
      <c r="C252" s="30" t="s">
        <v>1734</v>
      </c>
      <c r="D252" s="47" t="s">
        <v>1024</v>
      </c>
      <c r="E252" s="47" t="s">
        <v>355</v>
      </c>
      <c r="F252" s="47" t="s">
        <v>1025</v>
      </c>
      <c r="G252" s="47" t="s">
        <v>1258</v>
      </c>
      <c r="H252" s="86" t="s">
        <v>1418</v>
      </c>
      <c r="I252" s="47"/>
      <c r="J252" s="47"/>
      <c r="K252" s="190">
        <f t="shared" ref="K252" si="73">L252+M252+N252+O252+P252</f>
        <v>38766.89</v>
      </c>
      <c r="L252" s="189">
        <v>2907.52</v>
      </c>
      <c r="M252" s="189">
        <v>2907.51</v>
      </c>
      <c r="N252" s="189">
        <v>0</v>
      </c>
      <c r="O252" s="189">
        <v>0</v>
      </c>
      <c r="P252" s="189">
        <v>32951.86</v>
      </c>
      <c r="Q252" s="189">
        <v>0</v>
      </c>
      <c r="R252" s="178" t="s">
        <v>1195</v>
      </c>
      <c r="S252" s="178" t="s">
        <v>1177</v>
      </c>
      <c r="T252" s="178" t="s">
        <v>57</v>
      </c>
      <c r="U252" s="178">
        <v>2019</v>
      </c>
    </row>
    <row r="253" spans="1:21" ht="64.5" customHeight="1" x14ac:dyDescent="0.25">
      <c r="A253" s="30" t="s">
        <v>1744</v>
      </c>
      <c r="B253" s="431" t="s">
        <v>1751</v>
      </c>
      <c r="C253" s="30" t="s">
        <v>356</v>
      </c>
      <c r="D253" s="47" t="s">
        <v>1652</v>
      </c>
      <c r="E253" s="47" t="s">
        <v>355</v>
      </c>
      <c r="F253" s="47" t="s">
        <v>1290</v>
      </c>
      <c r="G253" s="47" t="s">
        <v>1258</v>
      </c>
      <c r="H253" s="86" t="s">
        <v>1418</v>
      </c>
      <c r="I253" s="47"/>
      <c r="J253" s="47"/>
      <c r="K253" s="190">
        <f t="shared" ref="K253:K287" si="74">L253+M253+N253+O253+P253</f>
        <v>133729.73000000001</v>
      </c>
      <c r="L253" s="189">
        <v>10029.73</v>
      </c>
      <c r="M253" s="189">
        <v>10029.73</v>
      </c>
      <c r="N253" s="189">
        <v>0</v>
      </c>
      <c r="O253" s="189">
        <v>0</v>
      </c>
      <c r="P253" s="189">
        <v>113670.27</v>
      </c>
      <c r="Q253" s="189">
        <v>0</v>
      </c>
      <c r="R253" s="178" t="s">
        <v>1195</v>
      </c>
      <c r="S253" s="178" t="s">
        <v>1177</v>
      </c>
      <c r="T253" s="178" t="s">
        <v>1198</v>
      </c>
      <c r="U253" s="178">
        <v>2020</v>
      </c>
    </row>
    <row r="254" spans="1:21" ht="64.5" customHeight="1" x14ac:dyDescent="0.25">
      <c r="A254" s="30" t="s">
        <v>1745</v>
      </c>
      <c r="B254" s="431" t="s">
        <v>1752</v>
      </c>
      <c r="C254" s="30" t="s">
        <v>1761</v>
      </c>
      <c r="D254" s="47" t="s">
        <v>354</v>
      </c>
      <c r="E254" s="47" t="s">
        <v>355</v>
      </c>
      <c r="F254" s="47" t="s">
        <v>1290</v>
      </c>
      <c r="G254" s="47" t="s">
        <v>1258</v>
      </c>
      <c r="H254" s="86" t="s">
        <v>1418</v>
      </c>
      <c r="I254" s="47"/>
      <c r="J254" s="47"/>
      <c r="K254" s="190">
        <f t="shared" si="74"/>
        <v>139967.59999999998</v>
      </c>
      <c r="L254" s="189">
        <v>10497.6</v>
      </c>
      <c r="M254" s="189">
        <v>10497.57</v>
      </c>
      <c r="N254" s="189">
        <v>0</v>
      </c>
      <c r="O254" s="189">
        <v>0</v>
      </c>
      <c r="P254" s="189">
        <v>118972.43</v>
      </c>
      <c r="Q254" s="189">
        <v>0</v>
      </c>
      <c r="R254" s="178" t="s">
        <v>1195</v>
      </c>
      <c r="S254" s="178" t="s">
        <v>1177</v>
      </c>
      <c r="T254" s="178" t="s">
        <v>1198</v>
      </c>
      <c r="U254" s="178">
        <v>2020</v>
      </c>
    </row>
    <row r="255" spans="1:21" ht="64.5" customHeight="1" x14ac:dyDescent="0.25">
      <c r="A255" s="30" t="s">
        <v>1746</v>
      </c>
      <c r="B255" s="431" t="s">
        <v>1753</v>
      </c>
      <c r="C255" s="30" t="s">
        <v>1758</v>
      </c>
      <c r="D255" s="47" t="s">
        <v>1762</v>
      </c>
      <c r="E255" s="47" t="s">
        <v>355</v>
      </c>
      <c r="F255" s="47" t="s">
        <v>1290</v>
      </c>
      <c r="G255" s="47" t="s">
        <v>1258</v>
      </c>
      <c r="H255" s="86" t="s">
        <v>1418</v>
      </c>
      <c r="I255" s="47"/>
      <c r="J255" s="47"/>
      <c r="K255" s="190">
        <f t="shared" si="74"/>
        <v>62626.879999999997</v>
      </c>
      <c r="L255" s="189">
        <v>0</v>
      </c>
      <c r="M255" s="189">
        <v>4697.01</v>
      </c>
      <c r="N255" s="189">
        <v>4697.0200000000004</v>
      </c>
      <c r="O255" s="189">
        <v>0</v>
      </c>
      <c r="P255" s="189">
        <v>53232.85</v>
      </c>
      <c r="Q255" s="189">
        <v>0</v>
      </c>
      <c r="R255" s="178" t="s">
        <v>1195</v>
      </c>
      <c r="S255" s="178" t="s">
        <v>1196</v>
      </c>
      <c r="T255" s="178" t="s">
        <v>1198</v>
      </c>
      <c r="U255" s="178">
        <v>2019</v>
      </c>
    </row>
    <row r="256" spans="1:21" ht="64.5" customHeight="1" x14ac:dyDescent="0.25">
      <c r="A256" s="30" t="s">
        <v>1747</v>
      </c>
      <c r="B256" s="431" t="s">
        <v>1754</v>
      </c>
      <c r="C256" s="30" t="s">
        <v>1763</v>
      </c>
      <c r="D256" s="47" t="s">
        <v>1764</v>
      </c>
      <c r="E256" s="47" t="s">
        <v>355</v>
      </c>
      <c r="F256" s="47" t="s">
        <v>1290</v>
      </c>
      <c r="G256" s="47" t="s">
        <v>1258</v>
      </c>
      <c r="H256" s="86" t="s">
        <v>1418</v>
      </c>
      <c r="I256" s="47"/>
      <c r="J256" s="47"/>
      <c r="K256" s="190">
        <f t="shared" si="74"/>
        <v>139397.18</v>
      </c>
      <c r="L256" s="189">
        <v>0</v>
      </c>
      <c r="M256" s="189">
        <v>10454.780000000001</v>
      </c>
      <c r="N256" s="189">
        <v>10454.799999999999</v>
      </c>
      <c r="O256" s="189">
        <v>0</v>
      </c>
      <c r="P256" s="189">
        <v>118487.6</v>
      </c>
      <c r="Q256" s="189">
        <v>0</v>
      </c>
      <c r="R256" s="178" t="s">
        <v>1195</v>
      </c>
      <c r="S256" s="178" t="s">
        <v>1177</v>
      </c>
      <c r="T256" s="178" t="s">
        <v>57</v>
      </c>
      <c r="U256" s="178">
        <v>2020</v>
      </c>
    </row>
    <row r="257" spans="1:21" ht="64.5" customHeight="1" x14ac:dyDescent="0.25">
      <c r="A257" s="30" t="s">
        <v>1748</v>
      </c>
      <c r="B257" s="431" t="s">
        <v>1755</v>
      </c>
      <c r="C257" s="30" t="s">
        <v>1759</v>
      </c>
      <c r="D257" s="47" t="s">
        <v>1765</v>
      </c>
      <c r="E257" s="47" t="s">
        <v>355</v>
      </c>
      <c r="F257" s="47" t="s">
        <v>1290</v>
      </c>
      <c r="G257" s="47" t="s">
        <v>1258</v>
      </c>
      <c r="H257" s="86" t="s">
        <v>1418</v>
      </c>
      <c r="I257" s="47"/>
      <c r="J257" s="47"/>
      <c r="K257" s="190">
        <f t="shared" si="74"/>
        <v>15697.300000000001</v>
      </c>
      <c r="L257" s="189">
        <v>0</v>
      </c>
      <c r="M257" s="189">
        <v>1177.29</v>
      </c>
      <c r="N257" s="189">
        <v>0</v>
      </c>
      <c r="O257" s="189">
        <v>1177.31</v>
      </c>
      <c r="P257" s="189">
        <v>13342.7</v>
      </c>
      <c r="Q257" s="189">
        <v>0</v>
      </c>
      <c r="R257" s="178" t="s">
        <v>1195</v>
      </c>
      <c r="S257" s="178" t="s">
        <v>1177</v>
      </c>
      <c r="T257" s="178" t="s">
        <v>1198</v>
      </c>
      <c r="U257" s="178">
        <v>2019</v>
      </c>
    </row>
    <row r="258" spans="1:21" ht="64.5" customHeight="1" x14ac:dyDescent="0.25">
      <c r="A258" s="23" t="s">
        <v>1749</v>
      </c>
      <c r="B258" s="453" t="s">
        <v>1756</v>
      </c>
      <c r="C258" s="23" t="s">
        <v>1760</v>
      </c>
      <c r="D258" s="11" t="s">
        <v>1766</v>
      </c>
      <c r="E258" s="11" t="s">
        <v>355</v>
      </c>
      <c r="F258" s="11" t="s">
        <v>1290</v>
      </c>
      <c r="G258" s="11" t="s">
        <v>1258</v>
      </c>
      <c r="H258" s="22" t="s">
        <v>1418</v>
      </c>
      <c r="I258" s="11"/>
      <c r="J258" s="11"/>
      <c r="K258" s="190">
        <f t="shared" si="74"/>
        <v>80622.7</v>
      </c>
      <c r="L258" s="191">
        <v>6046.72</v>
      </c>
      <c r="M258" s="191">
        <v>6046.69</v>
      </c>
      <c r="N258" s="191">
        <v>0</v>
      </c>
      <c r="O258" s="191">
        <v>0</v>
      </c>
      <c r="P258" s="191">
        <v>68529.289999999994</v>
      </c>
      <c r="Q258" s="191">
        <v>0</v>
      </c>
      <c r="R258" s="178" t="s">
        <v>1195</v>
      </c>
      <c r="S258" s="178" t="s">
        <v>1177</v>
      </c>
      <c r="T258" s="178" t="s">
        <v>93</v>
      </c>
      <c r="U258" s="178">
        <v>2020</v>
      </c>
    </row>
    <row r="259" spans="1:21" ht="64.5" customHeight="1" x14ac:dyDescent="0.25">
      <c r="A259" s="23" t="s">
        <v>1750</v>
      </c>
      <c r="B259" s="453" t="s">
        <v>1757</v>
      </c>
      <c r="C259" s="23" t="s">
        <v>1864</v>
      </c>
      <c r="D259" s="11" t="s">
        <v>1865</v>
      </c>
      <c r="E259" s="11" t="s">
        <v>355</v>
      </c>
      <c r="F259" s="11" t="s">
        <v>1290</v>
      </c>
      <c r="G259" s="11" t="s">
        <v>1258</v>
      </c>
      <c r="H259" s="22" t="s">
        <v>1418</v>
      </c>
      <c r="I259" s="11"/>
      <c r="J259" s="11"/>
      <c r="K259" s="190">
        <f t="shared" si="74"/>
        <v>116809</v>
      </c>
      <c r="L259" s="191">
        <v>0</v>
      </c>
      <c r="M259" s="191">
        <v>8760.61</v>
      </c>
      <c r="N259" s="191">
        <v>8761.4500000000007</v>
      </c>
      <c r="O259" s="191">
        <v>0</v>
      </c>
      <c r="P259" s="191">
        <v>99286.94</v>
      </c>
      <c r="Q259" s="191">
        <v>0</v>
      </c>
      <c r="R259" s="178" t="s">
        <v>1195</v>
      </c>
      <c r="S259" s="178" t="s">
        <v>1196</v>
      </c>
      <c r="T259" s="178" t="s">
        <v>93</v>
      </c>
      <c r="U259" s="178">
        <v>2020</v>
      </c>
    </row>
    <row r="260" spans="1:21" ht="64.5" customHeight="1" x14ac:dyDescent="0.25">
      <c r="A260" s="23" t="s">
        <v>1767</v>
      </c>
      <c r="B260" s="453" t="s">
        <v>1771</v>
      </c>
      <c r="C260" s="23" t="s">
        <v>1775</v>
      </c>
      <c r="D260" s="11" t="s">
        <v>1781</v>
      </c>
      <c r="E260" s="11" t="s">
        <v>355</v>
      </c>
      <c r="F260" s="11" t="s">
        <v>1280</v>
      </c>
      <c r="G260" s="11" t="s">
        <v>1258</v>
      </c>
      <c r="H260" s="22" t="s">
        <v>1418</v>
      </c>
      <c r="I260" s="11"/>
      <c r="J260" s="11"/>
      <c r="K260" s="190">
        <f t="shared" si="74"/>
        <v>45134.58</v>
      </c>
      <c r="L260" s="191">
        <v>0</v>
      </c>
      <c r="M260" s="191">
        <v>3375.23</v>
      </c>
      <c r="N260" s="191">
        <v>3506.59</v>
      </c>
      <c r="O260" s="191">
        <v>0</v>
      </c>
      <c r="P260" s="191">
        <v>38252.76</v>
      </c>
      <c r="Q260" s="191">
        <v>0</v>
      </c>
      <c r="R260" s="178" t="s">
        <v>1195</v>
      </c>
      <c r="S260" s="178" t="s">
        <v>1177</v>
      </c>
      <c r="T260" s="178" t="s">
        <v>57</v>
      </c>
      <c r="U260" s="178">
        <v>2019</v>
      </c>
    </row>
    <row r="261" spans="1:21" ht="64.5" customHeight="1" x14ac:dyDescent="0.25">
      <c r="A261" s="23" t="s">
        <v>1768</v>
      </c>
      <c r="B261" s="453" t="s">
        <v>1772</v>
      </c>
      <c r="C261" s="23" t="s">
        <v>1776</v>
      </c>
      <c r="D261" s="11" t="s">
        <v>1780</v>
      </c>
      <c r="E261" s="11" t="s">
        <v>355</v>
      </c>
      <c r="F261" s="11" t="s">
        <v>1280</v>
      </c>
      <c r="G261" s="11" t="s">
        <v>1258</v>
      </c>
      <c r="H261" s="22" t="s">
        <v>1418</v>
      </c>
      <c r="I261" s="11"/>
      <c r="J261" s="11"/>
      <c r="K261" s="190">
        <f t="shared" si="74"/>
        <v>16877.84</v>
      </c>
      <c r="L261" s="191">
        <v>0</v>
      </c>
      <c r="M261" s="191">
        <v>1265.83</v>
      </c>
      <c r="N261" s="191">
        <v>0</v>
      </c>
      <c r="O261" s="191">
        <v>1265.8499999999999</v>
      </c>
      <c r="P261" s="191">
        <v>14346.16</v>
      </c>
      <c r="Q261" s="191">
        <v>0</v>
      </c>
      <c r="R261" s="178" t="s">
        <v>1195</v>
      </c>
      <c r="S261" s="178" t="s">
        <v>1177</v>
      </c>
      <c r="T261" s="178" t="s">
        <v>57</v>
      </c>
      <c r="U261" s="178">
        <v>2019</v>
      </c>
    </row>
    <row r="262" spans="1:21" ht="64.5" customHeight="1" x14ac:dyDescent="0.25">
      <c r="A262" s="23" t="s">
        <v>1769</v>
      </c>
      <c r="B262" s="453" t="s">
        <v>1773</v>
      </c>
      <c r="C262" s="23" t="s">
        <v>1777</v>
      </c>
      <c r="D262" s="11" t="s">
        <v>1779</v>
      </c>
      <c r="E262" s="11" t="s">
        <v>355</v>
      </c>
      <c r="F262" s="11" t="s">
        <v>1280</v>
      </c>
      <c r="G262" s="11" t="s">
        <v>1258</v>
      </c>
      <c r="H262" s="22" t="s">
        <v>1418</v>
      </c>
      <c r="I262" s="11"/>
      <c r="J262" s="11"/>
      <c r="K262" s="190">
        <f t="shared" si="74"/>
        <v>12208.2</v>
      </c>
      <c r="L262" s="191">
        <v>0</v>
      </c>
      <c r="M262" s="191">
        <v>869.55</v>
      </c>
      <c r="N262" s="191">
        <v>1483.62</v>
      </c>
      <c r="O262" s="191">
        <v>0</v>
      </c>
      <c r="P262" s="191">
        <v>9855.0300000000007</v>
      </c>
      <c r="Q262" s="191">
        <v>0</v>
      </c>
      <c r="R262" s="178" t="s">
        <v>1195</v>
      </c>
      <c r="S262" s="178" t="s">
        <v>1177</v>
      </c>
      <c r="T262" s="178" t="s">
        <v>57</v>
      </c>
      <c r="U262" s="178">
        <v>2019</v>
      </c>
    </row>
    <row r="263" spans="1:21" ht="64.5" customHeight="1" x14ac:dyDescent="0.25">
      <c r="A263" s="23" t="s">
        <v>1770</v>
      </c>
      <c r="B263" s="453" t="s">
        <v>1774</v>
      </c>
      <c r="C263" s="23" t="s">
        <v>1778</v>
      </c>
      <c r="D263" s="11" t="s">
        <v>1416</v>
      </c>
      <c r="E263" s="11" t="s">
        <v>355</v>
      </c>
      <c r="F263" s="11" t="s">
        <v>1280</v>
      </c>
      <c r="G263" s="11" t="s">
        <v>1258</v>
      </c>
      <c r="H263" s="22" t="s">
        <v>1418</v>
      </c>
      <c r="I263" s="11"/>
      <c r="J263" s="11"/>
      <c r="K263" s="190">
        <f t="shared" si="74"/>
        <v>206648.65999999997</v>
      </c>
      <c r="L263" s="191">
        <v>15498.66</v>
      </c>
      <c r="M263" s="191">
        <v>15498.64</v>
      </c>
      <c r="N263" s="191">
        <v>0</v>
      </c>
      <c r="O263" s="191">
        <v>0</v>
      </c>
      <c r="P263" s="191">
        <v>175651.36</v>
      </c>
      <c r="Q263" s="191">
        <v>0</v>
      </c>
      <c r="R263" s="178" t="s">
        <v>1195</v>
      </c>
      <c r="S263" s="454" t="s">
        <v>57</v>
      </c>
      <c r="T263" s="178" t="s">
        <v>93</v>
      </c>
      <c r="U263" s="178">
        <v>2020</v>
      </c>
    </row>
    <row r="264" spans="1:21" ht="39" customHeight="1" x14ac:dyDescent="0.25">
      <c r="A264" s="23" t="s">
        <v>1782</v>
      </c>
      <c r="B264" s="453" t="s">
        <v>1806</v>
      </c>
      <c r="C264" s="23" t="s">
        <v>1830</v>
      </c>
      <c r="D264" s="11" t="s">
        <v>1831</v>
      </c>
      <c r="E264" s="11" t="s">
        <v>355</v>
      </c>
      <c r="F264" s="11" t="s">
        <v>1246</v>
      </c>
      <c r="G264" s="11" t="s">
        <v>1258</v>
      </c>
      <c r="H264" s="22" t="s">
        <v>1418</v>
      </c>
      <c r="I264" s="11"/>
      <c r="J264" s="11"/>
      <c r="K264" s="190">
        <f t="shared" si="74"/>
        <v>1579701.6300000001</v>
      </c>
      <c r="L264" s="191">
        <v>0</v>
      </c>
      <c r="M264" s="191">
        <v>103792.99</v>
      </c>
      <c r="N264" s="191">
        <v>0</v>
      </c>
      <c r="O264" s="191">
        <v>299588.08</v>
      </c>
      <c r="P264" s="191">
        <v>1176320.56</v>
      </c>
      <c r="Q264" s="191">
        <v>0</v>
      </c>
      <c r="R264" s="178" t="s">
        <v>1195</v>
      </c>
      <c r="S264" s="454" t="s">
        <v>1196</v>
      </c>
      <c r="T264" s="178" t="s">
        <v>93</v>
      </c>
      <c r="U264" s="178">
        <v>2020</v>
      </c>
    </row>
    <row r="265" spans="1:21" ht="39" customHeight="1" x14ac:dyDescent="0.25">
      <c r="A265" s="30" t="s">
        <v>1783</v>
      </c>
      <c r="B265" s="431" t="s">
        <v>1807</v>
      </c>
      <c r="C265" s="30" t="s">
        <v>1832</v>
      </c>
      <c r="D265" s="47" t="s">
        <v>1762</v>
      </c>
      <c r="E265" s="47" t="s">
        <v>355</v>
      </c>
      <c r="F265" s="47" t="s">
        <v>1246</v>
      </c>
      <c r="G265" s="47" t="s">
        <v>1258</v>
      </c>
      <c r="H265" s="86" t="s">
        <v>1418</v>
      </c>
      <c r="I265" s="47"/>
      <c r="J265" s="47"/>
      <c r="K265" s="190">
        <f t="shared" si="74"/>
        <v>221637.36</v>
      </c>
      <c r="L265" s="189">
        <v>0</v>
      </c>
      <c r="M265" s="189">
        <v>16622.8</v>
      </c>
      <c r="N265" s="189">
        <v>16622.82</v>
      </c>
      <c r="O265" s="189">
        <v>0</v>
      </c>
      <c r="P265" s="189">
        <v>188391.74</v>
      </c>
      <c r="Q265" s="189">
        <v>0</v>
      </c>
      <c r="R265" s="178" t="s">
        <v>1195</v>
      </c>
      <c r="S265" s="454" t="s">
        <v>1196</v>
      </c>
      <c r="T265" s="178" t="s">
        <v>1198</v>
      </c>
      <c r="U265" s="178">
        <v>2019</v>
      </c>
    </row>
    <row r="266" spans="1:21" ht="54" customHeight="1" x14ac:dyDescent="0.25">
      <c r="A266" s="30" t="s">
        <v>1784</v>
      </c>
      <c r="B266" s="431" t="s">
        <v>1808</v>
      </c>
      <c r="C266" s="30" t="s">
        <v>1833</v>
      </c>
      <c r="D266" s="47" t="s">
        <v>1834</v>
      </c>
      <c r="E266" s="47" t="s">
        <v>355</v>
      </c>
      <c r="F266" s="47" t="s">
        <v>1246</v>
      </c>
      <c r="G266" s="47" t="s">
        <v>1258</v>
      </c>
      <c r="H266" s="86" t="s">
        <v>1418</v>
      </c>
      <c r="I266" s="47"/>
      <c r="J266" s="47"/>
      <c r="K266" s="190">
        <f t="shared" si="74"/>
        <v>178023.99</v>
      </c>
      <c r="L266" s="189">
        <v>0</v>
      </c>
      <c r="M266" s="189">
        <v>13351.8</v>
      </c>
      <c r="N266" s="189">
        <v>13351.81</v>
      </c>
      <c r="O266" s="189">
        <v>0</v>
      </c>
      <c r="P266" s="189">
        <v>151320.38</v>
      </c>
      <c r="Q266" s="189">
        <v>0</v>
      </c>
      <c r="R266" s="178" t="s">
        <v>1195</v>
      </c>
      <c r="S266" s="178" t="s">
        <v>1177</v>
      </c>
      <c r="T266" s="178" t="s">
        <v>1198</v>
      </c>
      <c r="U266" s="178">
        <v>2020</v>
      </c>
    </row>
    <row r="267" spans="1:21" ht="39" customHeight="1" x14ac:dyDescent="0.25">
      <c r="A267" s="30" t="s">
        <v>1785</v>
      </c>
      <c r="B267" s="431" t="s">
        <v>1809</v>
      </c>
      <c r="C267" s="30" t="s">
        <v>1874</v>
      </c>
      <c r="D267" s="47" t="s">
        <v>1835</v>
      </c>
      <c r="E267" s="47" t="s">
        <v>355</v>
      </c>
      <c r="F267" s="47" t="s">
        <v>1246</v>
      </c>
      <c r="G267" s="47" t="s">
        <v>1258</v>
      </c>
      <c r="H267" s="86" t="s">
        <v>1418</v>
      </c>
      <c r="I267" s="47"/>
      <c r="J267" s="47"/>
      <c r="K267" s="190">
        <f t="shared" si="74"/>
        <v>148023.81</v>
      </c>
      <c r="L267" s="189">
        <v>0</v>
      </c>
      <c r="M267" s="189">
        <v>11093.71</v>
      </c>
      <c r="N267" s="189">
        <v>11201.43</v>
      </c>
      <c r="O267" s="189">
        <v>0</v>
      </c>
      <c r="P267" s="189">
        <v>125728.67</v>
      </c>
      <c r="Q267" s="189">
        <v>0</v>
      </c>
      <c r="R267" s="178" t="s">
        <v>1195</v>
      </c>
      <c r="S267" s="178" t="s">
        <v>1177</v>
      </c>
      <c r="T267" s="178" t="s">
        <v>57</v>
      </c>
      <c r="U267" s="178">
        <v>2020</v>
      </c>
    </row>
    <row r="268" spans="1:21" ht="39" customHeight="1" x14ac:dyDescent="0.25">
      <c r="A268" s="30" t="s">
        <v>1786</v>
      </c>
      <c r="B268" s="431" t="s">
        <v>1810</v>
      </c>
      <c r="C268" s="30" t="s">
        <v>1875</v>
      </c>
      <c r="D268" s="47" t="s">
        <v>1836</v>
      </c>
      <c r="E268" s="47" t="s">
        <v>355</v>
      </c>
      <c r="F268" s="47" t="s">
        <v>1246</v>
      </c>
      <c r="G268" s="47" t="s">
        <v>1258</v>
      </c>
      <c r="H268" s="86" t="s">
        <v>1418</v>
      </c>
      <c r="I268" s="47"/>
      <c r="J268" s="47"/>
      <c r="K268" s="190">
        <f t="shared" si="74"/>
        <v>228351.65999999997</v>
      </c>
      <c r="L268" s="189">
        <v>0</v>
      </c>
      <c r="M268" s="189">
        <v>9985.61</v>
      </c>
      <c r="N268" s="189">
        <v>105195.76</v>
      </c>
      <c r="O268" s="189">
        <v>0</v>
      </c>
      <c r="P268" s="189">
        <v>113170.29</v>
      </c>
      <c r="Q268" s="189">
        <v>0</v>
      </c>
      <c r="R268" s="178" t="s">
        <v>1195</v>
      </c>
      <c r="S268" s="178" t="s">
        <v>1177</v>
      </c>
      <c r="T268" s="178" t="s">
        <v>57</v>
      </c>
      <c r="U268" s="178">
        <v>2020</v>
      </c>
    </row>
    <row r="269" spans="1:21" ht="39" customHeight="1" x14ac:dyDescent="0.25">
      <c r="A269" s="30" t="s">
        <v>1787</v>
      </c>
      <c r="B269" s="431" t="s">
        <v>1811</v>
      </c>
      <c r="C269" s="30" t="s">
        <v>1837</v>
      </c>
      <c r="D269" s="47" t="s">
        <v>1838</v>
      </c>
      <c r="E269" s="47" t="s">
        <v>355</v>
      </c>
      <c r="F269" s="47" t="s">
        <v>1246</v>
      </c>
      <c r="G269" s="47" t="s">
        <v>1258</v>
      </c>
      <c r="H269" s="86" t="s">
        <v>1418</v>
      </c>
      <c r="I269" s="47"/>
      <c r="J269" s="47"/>
      <c r="K269" s="190">
        <f t="shared" si="74"/>
        <v>102171.77</v>
      </c>
      <c r="L269" s="189">
        <v>0</v>
      </c>
      <c r="M269" s="189">
        <v>7662.88</v>
      </c>
      <c r="N269" s="189">
        <v>7662.89</v>
      </c>
      <c r="O269" s="189">
        <v>0</v>
      </c>
      <c r="P269" s="189">
        <v>86846</v>
      </c>
      <c r="Q269" s="189">
        <v>0</v>
      </c>
      <c r="R269" s="178" t="s">
        <v>1195</v>
      </c>
      <c r="S269" s="178" t="s">
        <v>121</v>
      </c>
      <c r="T269" s="454" t="s">
        <v>1196</v>
      </c>
      <c r="U269" s="178">
        <v>2020</v>
      </c>
    </row>
    <row r="270" spans="1:21" ht="39" customHeight="1" x14ac:dyDescent="0.25">
      <c r="A270" s="30" t="s">
        <v>1788</v>
      </c>
      <c r="B270" s="431" t="s">
        <v>1812</v>
      </c>
      <c r="C270" s="30" t="s">
        <v>1839</v>
      </c>
      <c r="D270" s="47" t="s">
        <v>1840</v>
      </c>
      <c r="E270" s="47" t="s">
        <v>355</v>
      </c>
      <c r="F270" s="47" t="s">
        <v>1246</v>
      </c>
      <c r="G270" s="47" t="s">
        <v>1258</v>
      </c>
      <c r="H270" s="86" t="s">
        <v>1418</v>
      </c>
      <c r="I270" s="47"/>
      <c r="J270" s="47"/>
      <c r="K270" s="190">
        <f t="shared" si="74"/>
        <v>100318.60999999999</v>
      </c>
      <c r="L270" s="189">
        <v>0</v>
      </c>
      <c r="M270" s="189">
        <v>6903.41</v>
      </c>
      <c r="N270" s="189">
        <v>15176.52</v>
      </c>
      <c r="O270" s="189">
        <v>0</v>
      </c>
      <c r="P270" s="189">
        <v>78238.679999999993</v>
      </c>
      <c r="Q270" s="189">
        <v>0</v>
      </c>
      <c r="R270" s="178" t="s">
        <v>1195</v>
      </c>
      <c r="S270" s="178" t="s">
        <v>121</v>
      </c>
      <c r="T270" s="454" t="s">
        <v>57</v>
      </c>
      <c r="U270" s="178">
        <v>2020</v>
      </c>
    </row>
    <row r="271" spans="1:21" ht="69" customHeight="1" x14ac:dyDescent="0.25">
      <c r="A271" s="30" t="s">
        <v>1789</v>
      </c>
      <c r="B271" s="431" t="s">
        <v>1813</v>
      </c>
      <c r="C271" s="30" t="s">
        <v>1841</v>
      </c>
      <c r="D271" s="47" t="s">
        <v>1842</v>
      </c>
      <c r="E271" s="47" t="s">
        <v>355</v>
      </c>
      <c r="F271" s="47" t="s">
        <v>1246</v>
      </c>
      <c r="G271" s="47" t="s">
        <v>1258</v>
      </c>
      <c r="H271" s="86" t="s">
        <v>1418</v>
      </c>
      <c r="I271" s="47"/>
      <c r="J271" s="47"/>
      <c r="K271" s="190">
        <f t="shared" si="74"/>
        <v>87226.73</v>
      </c>
      <c r="L271" s="189">
        <v>0</v>
      </c>
      <c r="M271" s="189">
        <v>6542</v>
      </c>
      <c r="N271" s="189">
        <v>6542.01</v>
      </c>
      <c r="O271" s="189">
        <v>0</v>
      </c>
      <c r="P271" s="189">
        <v>74142.720000000001</v>
      </c>
      <c r="Q271" s="189">
        <v>0</v>
      </c>
      <c r="R271" s="178" t="s">
        <v>1195</v>
      </c>
      <c r="S271" s="454" t="s">
        <v>1196</v>
      </c>
      <c r="T271" s="178" t="s">
        <v>1198</v>
      </c>
      <c r="U271" s="178">
        <v>2020</v>
      </c>
    </row>
    <row r="272" spans="1:21" ht="39" customHeight="1" x14ac:dyDescent="0.25">
      <c r="A272" s="30" t="s">
        <v>1790</v>
      </c>
      <c r="B272" s="431" t="s">
        <v>1814</v>
      </c>
      <c r="C272" s="30" t="s">
        <v>1876</v>
      </c>
      <c r="D272" s="47" t="s">
        <v>1843</v>
      </c>
      <c r="E272" s="47" t="s">
        <v>355</v>
      </c>
      <c r="F272" s="47" t="s">
        <v>1246</v>
      </c>
      <c r="G272" s="47" t="s">
        <v>1258</v>
      </c>
      <c r="H272" s="86" t="s">
        <v>1418</v>
      </c>
      <c r="I272" s="47"/>
      <c r="J272" s="47"/>
      <c r="K272" s="190">
        <f t="shared" si="74"/>
        <v>72054.239999999991</v>
      </c>
      <c r="L272" s="189">
        <v>0</v>
      </c>
      <c r="M272" s="189">
        <v>4944.6499999999996</v>
      </c>
      <c r="N272" s="189">
        <v>11070.25</v>
      </c>
      <c r="O272" s="189">
        <v>0</v>
      </c>
      <c r="P272" s="189">
        <v>56039.34</v>
      </c>
      <c r="Q272" s="189">
        <v>0</v>
      </c>
      <c r="R272" s="178" t="s">
        <v>1195</v>
      </c>
      <c r="S272" s="178" t="s">
        <v>1177</v>
      </c>
      <c r="T272" s="178" t="s">
        <v>57</v>
      </c>
      <c r="U272" s="178">
        <v>2020</v>
      </c>
    </row>
    <row r="273" spans="1:21" ht="39" customHeight="1" x14ac:dyDescent="0.25">
      <c r="A273" s="30" t="s">
        <v>1791</v>
      </c>
      <c r="B273" s="431" t="s">
        <v>1815</v>
      </c>
      <c r="C273" s="30" t="s">
        <v>1844</v>
      </c>
      <c r="D273" s="47" t="s">
        <v>1845</v>
      </c>
      <c r="E273" s="47" t="s">
        <v>355</v>
      </c>
      <c r="F273" s="47" t="s">
        <v>1246</v>
      </c>
      <c r="G273" s="47" t="s">
        <v>1258</v>
      </c>
      <c r="H273" s="86" t="s">
        <v>1418</v>
      </c>
      <c r="I273" s="47"/>
      <c r="J273" s="47"/>
      <c r="K273" s="190">
        <f t="shared" si="74"/>
        <v>75247.600000000006</v>
      </c>
      <c r="L273" s="189">
        <v>0</v>
      </c>
      <c r="M273" s="189">
        <v>4852.59</v>
      </c>
      <c r="N273" s="189">
        <v>15398.98</v>
      </c>
      <c r="O273" s="189">
        <v>0</v>
      </c>
      <c r="P273" s="189">
        <v>54996.03</v>
      </c>
      <c r="Q273" s="189">
        <v>0</v>
      </c>
      <c r="R273" s="178" t="s">
        <v>1195</v>
      </c>
      <c r="S273" s="178" t="s">
        <v>1177</v>
      </c>
      <c r="T273" s="178" t="s">
        <v>57</v>
      </c>
      <c r="U273" s="178">
        <v>2019</v>
      </c>
    </row>
    <row r="274" spans="1:21" ht="39" customHeight="1" x14ac:dyDescent="0.25">
      <c r="A274" s="30" t="s">
        <v>1792</v>
      </c>
      <c r="B274" s="431" t="s">
        <v>1816</v>
      </c>
      <c r="C274" s="30" t="s">
        <v>1877</v>
      </c>
      <c r="D274" s="47" t="s">
        <v>1846</v>
      </c>
      <c r="E274" s="47" t="s">
        <v>355</v>
      </c>
      <c r="F274" s="47" t="s">
        <v>1246</v>
      </c>
      <c r="G274" s="47" t="s">
        <v>1258</v>
      </c>
      <c r="H274" s="86" t="s">
        <v>1418</v>
      </c>
      <c r="I274" s="47"/>
      <c r="J274" s="47"/>
      <c r="K274" s="190">
        <f t="shared" si="74"/>
        <v>65487.9</v>
      </c>
      <c r="L274" s="189">
        <v>0</v>
      </c>
      <c r="M274" s="189">
        <v>4706.83</v>
      </c>
      <c r="N274" s="189">
        <v>7436.95</v>
      </c>
      <c r="O274" s="189">
        <v>0</v>
      </c>
      <c r="P274" s="189">
        <v>53344.12</v>
      </c>
      <c r="Q274" s="189">
        <v>0</v>
      </c>
      <c r="R274" s="178" t="s">
        <v>1195</v>
      </c>
      <c r="S274" s="178" t="s">
        <v>1177</v>
      </c>
      <c r="T274" s="178" t="s">
        <v>57</v>
      </c>
      <c r="U274" s="178">
        <v>2019</v>
      </c>
    </row>
    <row r="275" spans="1:21" ht="39" customHeight="1" x14ac:dyDescent="0.25">
      <c r="A275" s="30" t="s">
        <v>1793</v>
      </c>
      <c r="B275" s="431" t="s">
        <v>1817</v>
      </c>
      <c r="C275" s="30" t="s">
        <v>1847</v>
      </c>
      <c r="D275" s="47" t="s">
        <v>1848</v>
      </c>
      <c r="E275" s="47" t="s">
        <v>355</v>
      </c>
      <c r="F275" s="47" t="s">
        <v>1246</v>
      </c>
      <c r="G275" s="47" t="s">
        <v>1258</v>
      </c>
      <c r="H275" s="86" t="s">
        <v>1418</v>
      </c>
      <c r="I275" s="47"/>
      <c r="J275" s="47"/>
      <c r="K275" s="190">
        <f t="shared" si="74"/>
        <v>56461.56</v>
      </c>
      <c r="L275" s="189">
        <v>0</v>
      </c>
      <c r="M275" s="189">
        <v>4234.62</v>
      </c>
      <c r="N275" s="189">
        <v>4234.62</v>
      </c>
      <c r="O275" s="189">
        <v>0</v>
      </c>
      <c r="P275" s="189">
        <v>47992.32</v>
      </c>
      <c r="Q275" s="189">
        <v>0</v>
      </c>
      <c r="R275" s="178" t="s">
        <v>1195</v>
      </c>
      <c r="S275" s="178" t="s">
        <v>121</v>
      </c>
      <c r="T275" s="454" t="s">
        <v>1196</v>
      </c>
      <c r="U275" s="178">
        <v>2020</v>
      </c>
    </row>
    <row r="276" spans="1:21" ht="39" customHeight="1" x14ac:dyDescent="0.25">
      <c r="A276" s="30" t="s">
        <v>1794</v>
      </c>
      <c r="B276" s="431" t="s">
        <v>1818</v>
      </c>
      <c r="C276" s="30" t="s">
        <v>1849</v>
      </c>
      <c r="D276" s="47" t="s">
        <v>1850</v>
      </c>
      <c r="E276" s="47" t="s">
        <v>355</v>
      </c>
      <c r="F276" s="47" t="s">
        <v>1246</v>
      </c>
      <c r="G276" s="47" t="s">
        <v>1258</v>
      </c>
      <c r="H276" s="86" t="s">
        <v>1418</v>
      </c>
      <c r="I276" s="47"/>
      <c r="J276" s="47"/>
      <c r="K276" s="190">
        <f t="shared" si="74"/>
        <v>56427.47</v>
      </c>
      <c r="L276" s="189">
        <v>0</v>
      </c>
      <c r="M276" s="189">
        <v>4232.0600000000004</v>
      </c>
      <c r="N276" s="189">
        <v>4232.07</v>
      </c>
      <c r="O276" s="189">
        <v>0</v>
      </c>
      <c r="P276" s="189">
        <v>47963.34</v>
      </c>
      <c r="Q276" s="189">
        <v>0</v>
      </c>
      <c r="R276" s="178" t="s">
        <v>1195</v>
      </c>
      <c r="S276" s="454" t="s">
        <v>1196</v>
      </c>
      <c r="T276" s="454" t="s">
        <v>93</v>
      </c>
      <c r="U276" s="178">
        <v>2019</v>
      </c>
    </row>
    <row r="277" spans="1:21" ht="53.25" customHeight="1" x14ac:dyDescent="0.25">
      <c r="A277" s="30" t="s">
        <v>1795</v>
      </c>
      <c r="B277" s="431" t="s">
        <v>1819</v>
      </c>
      <c r="C277" s="30" t="s">
        <v>1851</v>
      </c>
      <c r="D277" s="47" t="s">
        <v>1852</v>
      </c>
      <c r="E277" s="47" t="s">
        <v>355</v>
      </c>
      <c r="F277" s="47" t="s">
        <v>1246</v>
      </c>
      <c r="G277" s="47" t="s">
        <v>1258</v>
      </c>
      <c r="H277" s="86" t="s">
        <v>1418</v>
      </c>
      <c r="I277" s="47"/>
      <c r="J277" s="47"/>
      <c r="K277" s="190">
        <f t="shared" si="74"/>
        <v>39568.300000000003</v>
      </c>
      <c r="L277" s="189">
        <v>0</v>
      </c>
      <c r="M277" s="189">
        <v>2967.13</v>
      </c>
      <c r="N277" s="189">
        <v>2973.7</v>
      </c>
      <c r="O277" s="189">
        <v>0</v>
      </c>
      <c r="P277" s="189">
        <v>33627.47</v>
      </c>
      <c r="Q277" s="189">
        <v>0</v>
      </c>
      <c r="R277" s="178" t="s">
        <v>1195</v>
      </c>
      <c r="S277" s="178" t="s">
        <v>1177</v>
      </c>
      <c r="T277" s="178" t="s">
        <v>57</v>
      </c>
      <c r="U277" s="178">
        <v>2020</v>
      </c>
    </row>
    <row r="278" spans="1:21" ht="39" customHeight="1" x14ac:dyDescent="0.25">
      <c r="A278" s="30" t="s">
        <v>1796</v>
      </c>
      <c r="B278" s="431" t="s">
        <v>1820</v>
      </c>
      <c r="C278" s="30" t="s">
        <v>1878</v>
      </c>
      <c r="D278" s="47" t="s">
        <v>1853</v>
      </c>
      <c r="E278" s="47" t="s">
        <v>355</v>
      </c>
      <c r="F278" s="47" t="s">
        <v>1246</v>
      </c>
      <c r="G278" s="47" t="s">
        <v>1258</v>
      </c>
      <c r="H278" s="86" t="s">
        <v>1418</v>
      </c>
      <c r="I278" s="47"/>
      <c r="J278" s="47"/>
      <c r="K278" s="190">
        <f t="shared" si="74"/>
        <v>39345.79</v>
      </c>
      <c r="L278" s="189">
        <v>0</v>
      </c>
      <c r="M278" s="189">
        <v>2950.93</v>
      </c>
      <c r="N278" s="189">
        <v>2950.94</v>
      </c>
      <c r="O278" s="189">
        <v>0</v>
      </c>
      <c r="P278" s="189">
        <v>33443.919999999998</v>
      </c>
      <c r="Q278" s="189">
        <v>0</v>
      </c>
      <c r="R278" s="178" t="s">
        <v>1195</v>
      </c>
      <c r="S278" s="178" t="s">
        <v>1177</v>
      </c>
      <c r="T278" s="178" t="s">
        <v>57</v>
      </c>
      <c r="U278" s="178">
        <v>2020</v>
      </c>
    </row>
    <row r="279" spans="1:21" ht="52.5" customHeight="1" x14ac:dyDescent="0.25">
      <c r="A279" s="30" t="s">
        <v>1797</v>
      </c>
      <c r="B279" s="431" t="s">
        <v>1821</v>
      </c>
      <c r="C279" s="30" t="s">
        <v>1854</v>
      </c>
      <c r="D279" s="47" t="s">
        <v>1855</v>
      </c>
      <c r="E279" s="47" t="s">
        <v>355</v>
      </c>
      <c r="F279" s="47" t="s">
        <v>1246</v>
      </c>
      <c r="G279" s="47" t="s">
        <v>1258</v>
      </c>
      <c r="H279" s="86" t="s">
        <v>1418</v>
      </c>
      <c r="I279" s="47"/>
      <c r="J279" s="47"/>
      <c r="K279" s="190">
        <f t="shared" si="74"/>
        <v>37493.300000000003</v>
      </c>
      <c r="L279" s="189">
        <v>0</v>
      </c>
      <c r="M279" s="189">
        <v>2812</v>
      </c>
      <c r="N279" s="189">
        <v>2812.01</v>
      </c>
      <c r="O279" s="189">
        <v>0</v>
      </c>
      <c r="P279" s="189">
        <v>31869.29</v>
      </c>
      <c r="Q279" s="189">
        <v>0</v>
      </c>
      <c r="R279" s="178" t="s">
        <v>1195</v>
      </c>
      <c r="S279" s="178" t="s">
        <v>1177</v>
      </c>
      <c r="T279" s="178" t="s">
        <v>57</v>
      </c>
      <c r="U279" s="178">
        <v>2020</v>
      </c>
    </row>
    <row r="280" spans="1:21" ht="39" customHeight="1" x14ac:dyDescent="0.25">
      <c r="A280" s="30" t="s">
        <v>1798</v>
      </c>
      <c r="B280" s="431" t="s">
        <v>1822</v>
      </c>
      <c r="C280" s="30" t="s">
        <v>1856</v>
      </c>
      <c r="D280" s="47" t="s">
        <v>1857</v>
      </c>
      <c r="E280" s="47" t="s">
        <v>355</v>
      </c>
      <c r="F280" s="47" t="s">
        <v>1246</v>
      </c>
      <c r="G280" s="47" t="s">
        <v>1258</v>
      </c>
      <c r="H280" s="86" t="s">
        <v>1418</v>
      </c>
      <c r="I280" s="47"/>
      <c r="J280" s="47"/>
      <c r="K280" s="190">
        <f t="shared" si="74"/>
        <v>31758.23</v>
      </c>
      <c r="L280" s="189">
        <v>0</v>
      </c>
      <c r="M280" s="189">
        <v>2380.69</v>
      </c>
      <c r="N280" s="189">
        <v>2396.35</v>
      </c>
      <c r="O280" s="189">
        <v>0</v>
      </c>
      <c r="P280" s="189">
        <v>26981.19</v>
      </c>
      <c r="Q280" s="189">
        <v>0</v>
      </c>
      <c r="R280" s="178" t="s">
        <v>1195</v>
      </c>
      <c r="S280" s="178" t="s">
        <v>1177</v>
      </c>
      <c r="T280" s="178" t="s">
        <v>57</v>
      </c>
      <c r="U280" s="178">
        <v>2020</v>
      </c>
    </row>
    <row r="281" spans="1:21" ht="39" customHeight="1" x14ac:dyDescent="0.25">
      <c r="A281" s="30" t="s">
        <v>1799</v>
      </c>
      <c r="B281" s="431" t="s">
        <v>1823</v>
      </c>
      <c r="C281" s="30" t="s">
        <v>1858</v>
      </c>
      <c r="D281" s="47" t="s">
        <v>1859</v>
      </c>
      <c r="E281" s="47" t="s">
        <v>355</v>
      </c>
      <c r="F281" s="47" t="s">
        <v>1246</v>
      </c>
      <c r="G281" s="47" t="s">
        <v>1258</v>
      </c>
      <c r="H281" s="86" t="s">
        <v>1418</v>
      </c>
      <c r="I281" s="47"/>
      <c r="J281" s="47"/>
      <c r="K281" s="190">
        <f t="shared" si="74"/>
        <v>27582.97</v>
      </c>
      <c r="L281" s="189">
        <v>0</v>
      </c>
      <c r="M281" s="189">
        <v>2068.7199999999998</v>
      </c>
      <c r="N281" s="189">
        <v>2068.73</v>
      </c>
      <c r="O281" s="189">
        <v>0</v>
      </c>
      <c r="P281" s="189">
        <v>23445.52</v>
      </c>
      <c r="Q281" s="189">
        <v>0</v>
      </c>
      <c r="R281" s="178" t="s">
        <v>1195</v>
      </c>
      <c r="S281" s="454" t="s">
        <v>1196</v>
      </c>
      <c r="T281" s="178" t="s">
        <v>1198</v>
      </c>
      <c r="U281" s="178">
        <v>2020</v>
      </c>
    </row>
    <row r="282" spans="1:21" ht="51" customHeight="1" x14ac:dyDescent="0.25">
      <c r="A282" s="30" t="s">
        <v>1800</v>
      </c>
      <c r="B282" s="431" t="s">
        <v>1824</v>
      </c>
      <c r="C282" s="30" t="s">
        <v>1860</v>
      </c>
      <c r="D282" s="47" t="s">
        <v>1861</v>
      </c>
      <c r="E282" s="47" t="s">
        <v>355</v>
      </c>
      <c r="F282" s="47" t="s">
        <v>1246</v>
      </c>
      <c r="G282" s="47" t="s">
        <v>1258</v>
      </c>
      <c r="H282" s="86" t="s">
        <v>1418</v>
      </c>
      <c r="I282" s="47"/>
      <c r="J282" s="47"/>
      <c r="K282" s="190">
        <f t="shared" si="74"/>
        <v>26878.350000000002</v>
      </c>
      <c r="L282" s="189">
        <v>0</v>
      </c>
      <c r="M282" s="189">
        <v>2015.88</v>
      </c>
      <c r="N282" s="189">
        <v>2015.89</v>
      </c>
      <c r="O282" s="189">
        <v>0</v>
      </c>
      <c r="P282" s="189">
        <v>22846.58</v>
      </c>
      <c r="Q282" s="189">
        <v>0</v>
      </c>
      <c r="R282" s="178" t="s">
        <v>1195</v>
      </c>
      <c r="S282" s="454" t="s">
        <v>1177</v>
      </c>
      <c r="T282" s="178" t="s">
        <v>57</v>
      </c>
      <c r="U282" s="178">
        <v>2020</v>
      </c>
    </row>
    <row r="283" spans="1:21" ht="39" customHeight="1" x14ac:dyDescent="0.25">
      <c r="A283" s="30" t="s">
        <v>1801</v>
      </c>
      <c r="B283" s="431" t="s">
        <v>1825</v>
      </c>
      <c r="C283" s="30" t="s">
        <v>1862</v>
      </c>
      <c r="D283" s="47" t="s">
        <v>1863</v>
      </c>
      <c r="E283" s="47" t="s">
        <v>355</v>
      </c>
      <c r="F283" s="47" t="s">
        <v>1246</v>
      </c>
      <c r="G283" s="47" t="s">
        <v>1258</v>
      </c>
      <c r="H283" s="86" t="s">
        <v>1418</v>
      </c>
      <c r="I283" s="47"/>
      <c r="J283" s="47"/>
      <c r="K283" s="190">
        <f t="shared" si="74"/>
        <v>14149.49</v>
      </c>
      <c r="L283" s="189">
        <v>0</v>
      </c>
      <c r="M283" s="189">
        <v>1061.21</v>
      </c>
      <c r="N283" s="189">
        <v>1061.22</v>
      </c>
      <c r="O283" s="189">
        <v>0</v>
      </c>
      <c r="P283" s="189">
        <v>12027.06</v>
      </c>
      <c r="Q283" s="189">
        <v>0</v>
      </c>
      <c r="R283" s="178" t="s">
        <v>1195</v>
      </c>
      <c r="S283" s="454" t="s">
        <v>1177</v>
      </c>
      <c r="T283" s="178" t="s">
        <v>57</v>
      </c>
      <c r="U283" s="178">
        <v>2019</v>
      </c>
    </row>
    <row r="284" spans="1:21" ht="50.25" customHeight="1" x14ac:dyDescent="0.25">
      <c r="A284" s="30" t="s">
        <v>1802</v>
      </c>
      <c r="B284" s="431" t="s">
        <v>1826</v>
      </c>
      <c r="C284" s="30" t="s">
        <v>1866</v>
      </c>
      <c r="D284" s="47" t="s">
        <v>1867</v>
      </c>
      <c r="E284" s="47" t="s">
        <v>355</v>
      </c>
      <c r="F284" s="47" t="s">
        <v>1246</v>
      </c>
      <c r="G284" s="47" t="s">
        <v>1258</v>
      </c>
      <c r="H284" s="86" t="s">
        <v>1418</v>
      </c>
      <c r="I284" s="47"/>
      <c r="J284" s="47"/>
      <c r="K284" s="190">
        <f t="shared" si="74"/>
        <v>11544.88</v>
      </c>
      <c r="L284" s="189">
        <v>0</v>
      </c>
      <c r="M284" s="189">
        <v>828.51</v>
      </c>
      <c r="N284" s="189">
        <v>1326.57</v>
      </c>
      <c r="O284" s="189">
        <v>0</v>
      </c>
      <c r="P284" s="189">
        <v>9389.7999999999993</v>
      </c>
      <c r="Q284" s="189">
        <v>0</v>
      </c>
      <c r="R284" s="178" t="s">
        <v>1195</v>
      </c>
      <c r="S284" s="454" t="s">
        <v>1177</v>
      </c>
      <c r="T284" s="178" t="s">
        <v>57</v>
      </c>
      <c r="U284" s="178">
        <v>2020</v>
      </c>
    </row>
    <row r="285" spans="1:21" ht="39" customHeight="1" x14ac:dyDescent="0.25">
      <c r="A285" s="30" t="s">
        <v>1803</v>
      </c>
      <c r="B285" s="431" t="s">
        <v>1827</v>
      </c>
      <c r="C285" s="30" t="s">
        <v>1868</v>
      </c>
      <c r="D285" s="47" t="s">
        <v>1869</v>
      </c>
      <c r="E285" s="47" t="s">
        <v>355</v>
      </c>
      <c r="F285" s="47" t="s">
        <v>1246</v>
      </c>
      <c r="G285" s="47" t="s">
        <v>1258</v>
      </c>
      <c r="H285" s="86" t="s">
        <v>1418</v>
      </c>
      <c r="I285" s="47"/>
      <c r="J285" s="47"/>
      <c r="K285" s="190">
        <f t="shared" si="74"/>
        <v>10433.119999999999</v>
      </c>
      <c r="L285" s="189">
        <v>0</v>
      </c>
      <c r="M285" s="189">
        <v>782.48</v>
      </c>
      <c r="N285" s="189">
        <v>782.49</v>
      </c>
      <c r="O285" s="189">
        <v>0</v>
      </c>
      <c r="P285" s="189">
        <v>8868.15</v>
      </c>
      <c r="Q285" s="189">
        <v>0</v>
      </c>
      <c r="R285" s="178" t="s">
        <v>1195</v>
      </c>
      <c r="S285" s="178" t="s">
        <v>1177</v>
      </c>
      <c r="T285" s="178" t="s">
        <v>57</v>
      </c>
      <c r="U285" s="178">
        <v>2019</v>
      </c>
    </row>
    <row r="286" spans="1:21" ht="48.75" customHeight="1" x14ac:dyDescent="0.25">
      <c r="A286" s="30" t="s">
        <v>1804</v>
      </c>
      <c r="B286" s="431" t="s">
        <v>1828</v>
      </c>
      <c r="C286" s="30" t="s">
        <v>1870</v>
      </c>
      <c r="D286" s="47" t="s">
        <v>1871</v>
      </c>
      <c r="E286" s="47" t="s">
        <v>355</v>
      </c>
      <c r="F286" s="47" t="s">
        <v>1246</v>
      </c>
      <c r="G286" s="47" t="s">
        <v>1258</v>
      </c>
      <c r="H286" s="86" t="s">
        <v>1418</v>
      </c>
      <c r="I286" s="47"/>
      <c r="J286" s="47"/>
      <c r="K286" s="190">
        <f t="shared" si="74"/>
        <v>4735.45</v>
      </c>
      <c r="L286" s="189">
        <v>0</v>
      </c>
      <c r="M286" s="189">
        <v>355.16</v>
      </c>
      <c r="N286" s="189">
        <v>355.17</v>
      </c>
      <c r="O286" s="189">
        <v>0</v>
      </c>
      <c r="P286" s="189">
        <v>4025.12</v>
      </c>
      <c r="Q286" s="189">
        <v>0</v>
      </c>
      <c r="R286" s="178" t="s">
        <v>1195</v>
      </c>
      <c r="S286" s="178" t="s">
        <v>1177</v>
      </c>
      <c r="T286" s="178" t="s">
        <v>57</v>
      </c>
      <c r="U286" s="178">
        <v>2019</v>
      </c>
    </row>
    <row r="287" spans="1:21" ht="77.25" customHeight="1" x14ac:dyDescent="0.25">
      <c r="A287" s="30" t="s">
        <v>1805</v>
      </c>
      <c r="B287" s="431" t="s">
        <v>1829</v>
      </c>
      <c r="C287" s="30" t="s">
        <v>1872</v>
      </c>
      <c r="D287" s="47" t="s">
        <v>1873</v>
      </c>
      <c r="E287" s="47" t="s">
        <v>355</v>
      </c>
      <c r="F287" s="47" t="s">
        <v>1246</v>
      </c>
      <c r="G287" s="47" t="s">
        <v>1258</v>
      </c>
      <c r="H287" s="86" t="s">
        <v>1418</v>
      </c>
      <c r="I287" s="47"/>
      <c r="J287" s="47"/>
      <c r="K287" s="190">
        <f t="shared" si="74"/>
        <v>127288.53</v>
      </c>
      <c r="L287" s="189">
        <v>0</v>
      </c>
      <c r="M287" s="189">
        <v>9546.64</v>
      </c>
      <c r="N287" s="189">
        <v>9546.65</v>
      </c>
      <c r="O287" s="189">
        <v>0</v>
      </c>
      <c r="P287" s="189">
        <v>108195.24</v>
      </c>
      <c r="Q287" s="189">
        <v>0</v>
      </c>
      <c r="R287" s="178" t="s">
        <v>1195</v>
      </c>
      <c r="S287" s="178" t="s">
        <v>1177</v>
      </c>
      <c r="T287" s="178" t="s">
        <v>57</v>
      </c>
      <c r="U287" s="178">
        <v>2020</v>
      </c>
    </row>
    <row r="288" spans="1:21" ht="39" customHeight="1" x14ac:dyDescent="0.25">
      <c r="A288" s="391" t="s">
        <v>1547</v>
      </c>
      <c r="B288" s="399"/>
      <c r="C288" s="391" t="s">
        <v>1567</v>
      </c>
      <c r="D288" s="399"/>
      <c r="E288" s="399"/>
      <c r="F288" s="399"/>
      <c r="G288" s="399"/>
      <c r="H288" s="399"/>
      <c r="I288" s="399"/>
      <c r="J288" s="399"/>
      <c r="K288" s="404">
        <v>0</v>
      </c>
      <c r="L288" s="404">
        <v>0</v>
      </c>
      <c r="M288" s="404">
        <v>0</v>
      </c>
      <c r="N288" s="404">
        <v>0</v>
      </c>
      <c r="O288" s="404">
        <v>0</v>
      </c>
      <c r="P288" s="404">
        <v>0</v>
      </c>
      <c r="Q288" s="404">
        <v>0</v>
      </c>
      <c r="R288" s="398"/>
      <c r="S288" s="398"/>
      <c r="T288" s="398"/>
      <c r="U288" s="398"/>
    </row>
    <row r="289" spans="1:22" ht="39" customHeight="1" x14ac:dyDescent="0.25">
      <c r="A289" s="391" t="s">
        <v>1548</v>
      </c>
      <c r="B289" s="399"/>
      <c r="C289" s="391" t="s">
        <v>1568</v>
      </c>
      <c r="D289" s="399"/>
      <c r="E289" s="399"/>
      <c r="F289" s="399"/>
      <c r="G289" s="399"/>
      <c r="H289" s="399"/>
      <c r="I289" s="399"/>
      <c r="J289" s="399"/>
      <c r="K289" s="396">
        <f>K290+K291+K292+K293+K294+K295+K296</f>
        <v>175868.27000000002</v>
      </c>
      <c r="L289" s="396">
        <f t="shared" ref="L289:Q289" si="75">L290+L291+L292+L293+L294+L295+L296</f>
        <v>13190.189999999999</v>
      </c>
      <c r="M289" s="396">
        <f t="shared" si="75"/>
        <v>13190.079999999998</v>
      </c>
      <c r="N289" s="396">
        <f t="shared" si="75"/>
        <v>0</v>
      </c>
      <c r="O289" s="396">
        <f t="shared" si="75"/>
        <v>0</v>
      </c>
      <c r="P289" s="396">
        <f t="shared" si="75"/>
        <v>149488</v>
      </c>
      <c r="Q289" s="396">
        <f t="shared" si="75"/>
        <v>0</v>
      </c>
      <c r="R289" s="398"/>
      <c r="S289" s="398"/>
      <c r="T289" s="398"/>
      <c r="U289" s="398"/>
    </row>
    <row r="290" spans="1:22" ht="39" customHeight="1" x14ac:dyDescent="0.25">
      <c r="A290" s="23" t="s">
        <v>1630</v>
      </c>
      <c r="B290" s="431" t="s">
        <v>1644</v>
      </c>
      <c r="C290" s="23" t="s">
        <v>1637</v>
      </c>
      <c r="D290" s="11" t="s">
        <v>1416</v>
      </c>
      <c r="E290" s="11" t="s">
        <v>355</v>
      </c>
      <c r="F290" s="11" t="s">
        <v>1280</v>
      </c>
      <c r="G290" s="11" t="s">
        <v>1654</v>
      </c>
      <c r="H290" s="22" t="s">
        <v>1418</v>
      </c>
      <c r="I290" s="11"/>
      <c r="J290" s="11"/>
      <c r="K290" s="191">
        <f t="shared" ref="K290:K296" si="76">L290+M290+N290+O290+P290</f>
        <v>10224.709999999999</v>
      </c>
      <c r="L290" s="179">
        <v>766.86</v>
      </c>
      <c r="M290" s="179">
        <v>766.85</v>
      </c>
      <c r="N290" s="192">
        <v>0</v>
      </c>
      <c r="O290" s="192">
        <v>0</v>
      </c>
      <c r="P290" s="237">
        <v>8691</v>
      </c>
      <c r="Q290" s="192">
        <v>0</v>
      </c>
      <c r="R290" s="178" t="s">
        <v>1174</v>
      </c>
      <c r="S290" s="178" t="s">
        <v>1197</v>
      </c>
      <c r="T290" s="178" t="s">
        <v>1177</v>
      </c>
      <c r="U290" s="178">
        <v>2022</v>
      </c>
      <c r="V290" s="72"/>
    </row>
    <row r="291" spans="1:22" ht="55.5" customHeight="1" x14ac:dyDescent="0.25">
      <c r="A291" s="23" t="s">
        <v>1631</v>
      </c>
      <c r="B291" s="431" t="s">
        <v>1645</v>
      </c>
      <c r="C291" s="23" t="s">
        <v>1638</v>
      </c>
      <c r="D291" s="11" t="s">
        <v>1651</v>
      </c>
      <c r="E291" s="11" t="s">
        <v>355</v>
      </c>
      <c r="F291" s="11" t="s">
        <v>1300</v>
      </c>
      <c r="G291" s="11" t="s">
        <v>1654</v>
      </c>
      <c r="H291" s="22" t="s">
        <v>1418</v>
      </c>
      <c r="I291" s="11"/>
      <c r="J291" s="11"/>
      <c r="K291" s="191">
        <f t="shared" si="76"/>
        <v>10224.719999999999</v>
      </c>
      <c r="L291" s="179">
        <v>766.87</v>
      </c>
      <c r="M291" s="179">
        <v>766.85</v>
      </c>
      <c r="N291" s="192">
        <v>0</v>
      </c>
      <c r="O291" s="192">
        <v>0</v>
      </c>
      <c r="P291" s="237">
        <v>8691</v>
      </c>
      <c r="Q291" s="192">
        <v>0</v>
      </c>
      <c r="R291" s="178" t="s">
        <v>1174</v>
      </c>
      <c r="S291" s="178" t="s">
        <v>1197</v>
      </c>
      <c r="T291" s="178" t="s">
        <v>1177</v>
      </c>
      <c r="U291" s="178">
        <v>2022</v>
      </c>
      <c r="V291" s="72"/>
    </row>
    <row r="292" spans="1:22" ht="54.75" customHeight="1" x14ac:dyDescent="0.25">
      <c r="A292" s="23" t="s">
        <v>1632</v>
      </c>
      <c r="B292" s="431" t="s">
        <v>1646</v>
      </c>
      <c r="C292" s="23" t="s">
        <v>1639</v>
      </c>
      <c r="D292" s="11" t="s">
        <v>38</v>
      </c>
      <c r="E292" s="11" t="s">
        <v>355</v>
      </c>
      <c r="F292" s="11" t="s">
        <v>1299</v>
      </c>
      <c r="G292" s="11" t="s">
        <v>1654</v>
      </c>
      <c r="H292" s="22" t="s">
        <v>1418</v>
      </c>
      <c r="I292" s="11"/>
      <c r="J292" s="11"/>
      <c r="K292" s="191">
        <f t="shared" si="76"/>
        <v>17041.18</v>
      </c>
      <c r="L292" s="237">
        <v>1278.0999999999999</v>
      </c>
      <c r="M292" s="179">
        <v>1278.08</v>
      </c>
      <c r="N292" s="192">
        <v>0</v>
      </c>
      <c r="O292" s="192">
        <v>0</v>
      </c>
      <c r="P292" s="237">
        <v>14485</v>
      </c>
      <c r="Q292" s="192">
        <v>0</v>
      </c>
      <c r="R292" s="178" t="s">
        <v>1174</v>
      </c>
      <c r="S292" s="178" t="s">
        <v>1197</v>
      </c>
      <c r="T292" s="178" t="s">
        <v>1177</v>
      </c>
      <c r="U292" s="178">
        <v>2022</v>
      </c>
      <c r="V292" s="72"/>
    </row>
    <row r="293" spans="1:22" ht="54.75" customHeight="1" x14ac:dyDescent="0.25">
      <c r="A293" s="23" t="s">
        <v>1633</v>
      </c>
      <c r="B293" s="431" t="s">
        <v>1647</v>
      </c>
      <c r="C293" s="23" t="s">
        <v>1640</v>
      </c>
      <c r="D293" s="11" t="s">
        <v>1419</v>
      </c>
      <c r="E293" s="11" t="s">
        <v>355</v>
      </c>
      <c r="F293" s="11" t="s">
        <v>1298</v>
      </c>
      <c r="G293" s="11" t="s">
        <v>1654</v>
      </c>
      <c r="H293" s="22" t="s">
        <v>1418</v>
      </c>
      <c r="I293" s="11"/>
      <c r="J293" s="11"/>
      <c r="K293" s="191">
        <f t="shared" si="76"/>
        <v>23630.59</v>
      </c>
      <c r="L293" s="237">
        <v>1772.3</v>
      </c>
      <c r="M293" s="179">
        <v>1772.29</v>
      </c>
      <c r="N293" s="192">
        <v>0</v>
      </c>
      <c r="O293" s="192">
        <v>0</v>
      </c>
      <c r="P293" s="237">
        <v>20086</v>
      </c>
      <c r="Q293" s="192">
        <v>0</v>
      </c>
      <c r="R293" s="178" t="s">
        <v>1174</v>
      </c>
      <c r="S293" s="178" t="s">
        <v>1176</v>
      </c>
      <c r="T293" s="178" t="s">
        <v>121</v>
      </c>
      <c r="U293" s="178">
        <v>2022</v>
      </c>
      <c r="V293" s="72"/>
    </row>
    <row r="294" spans="1:22" ht="54.75" customHeight="1" x14ac:dyDescent="0.25">
      <c r="A294" s="23" t="s">
        <v>1634</v>
      </c>
      <c r="B294" s="431" t="s">
        <v>1648</v>
      </c>
      <c r="C294" s="23" t="s">
        <v>1641</v>
      </c>
      <c r="D294" s="11" t="s">
        <v>742</v>
      </c>
      <c r="E294" s="11" t="s">
        <v>355</v>
      </c>
      <c r="F294" s="11" t="s">
        <v>1246</v>
      </c>
      <c r="G294" s="11" t="s">
        <v>1654</v>
      </c>
      <c r="H294" s="22" t="s">
        <v>1418</v>
      </c>
      <c r="I294" s="11"/>
      <c r="J294" s="11"/>
      <c r="K294" s="191">
        <f t="shared" si="76"/>
        <v>69302.36</v>
      </c>
      <c r="L294" s="237">
        <v>5197.6899999999996</v>
      </c>
      <c r="M294" s="179">
        <v>5197.67</v>
      </c>
      <c r="N294" s="192">
        <v>0</v>
      </c>
      <c r="O294" s="192">
        <v>0</v>
      </c>
      <c r="P294" s="237">
        <v>58907</v>
      </c>
      <c r="Q294" s="192">
        <v>0</v>
      </c>
      <c r="R294" s="178" t="s">
        <v>1174</v>
      </c>
      <c r="S294" s="178" t="s">
        <v>1176</v>
      </c>
      <c r="T294" s="178" t="s">
        <v>1195</v>
      </c>
      <c r="U294" s="178">
        <v>2022</v>
      </c>
      <c r="V294" s="72"/>
    </row>
    <row r="295" spans="1:22" ht="54.75" customHeight="1" x14ac:dyDescent="0.25">
      <c r="A295" s="23" t="s">
        <v>1635</v>
      </c>
      <c r="B295" s="431" t="s">
        <v>1649</v>
      </c>
      <c r="C295" s="23" t="s">
        <v>1642</v>
      </c>
      <c r="D295" s="11" t="s">
        <v>1652</v>
      </c>
      <c r="E295" s="11" t="s">
        <v>355</v>
      </c>
      <c r="F295" s="11" t="s">
        <v>1290</v>
      </c>
      <c r="G295" s="11" t="s">
        <v>1654</v>
      </c>
      <c r="H295" s="22" t="s">
        <v>1418</v>
      </c>
      <c r="I295" s="11"/>
      <c r="J295" s="11"/>
      <c r="K295" s="191">
        <f t="shared" si="76"/>
        <v>24312.95</v>
      </c>
      <c r="L295" s="237">
        <v>1823.48</v>
      </c>
      <c r="M295" s="179">
        <v>1823.47</v>
      </c>
      <c r="N295" s="192">
        <v>0</v>
      </c>
      <c r="O295" s="192">
        <v>0</v>
      </c>
      <c r="P295" s="237">
        <v>20666</v>
      </c>
      <c r="Q295" s="192">
        <v>0</v>
      </c>
      <c r="R295" s="178" t="s">
        <v>1174</v>
      </c>
      <c r="S295" s="178" t="s">
        <v>1176</v>
      </c>
      <c r="T295" s="178" t="s">
        <v>1195</v>
      </c>
      <c r="U295" s="178">
        <v>2021</v>
      </c>
      <c r="V295" s="72"/>
    </row>
    <row r="296" spans="1:22" ht="54.75" customHeight="1" x14ac:dyDescent="0.25">
      <c r="A296" s="23" t="s">
        <v>1636</v>
      </c>
      <c r="B296" s="431" t="s">
        <v>1650</v>
      </c>
      <c r="C296" s="23" t="s">
        <v>1643</v>
      </c>
      <c r="D296" s="11" t="s">
        <v>1653</v>
      </c>
      <c r="E296" s="11" t="s">
        <v>355</v>
      </c>
      <c r="F296" s="11" t="s">
        <v>1285</v>
      </c>
      <c r="G296" s="11" t="s">
        <v>1654</v>
      </c>
      <c r="H296" s="22" t="s">
        <v>1418</v>
      </c>
      <c r="I296" s="11"/>
      <c r="J296" s="11"/>
      <c r="K296" s="191">
        <f t="shared" si="76"/>
        <v>21131.760000000002</v>
      </c>
      <c r="L296" s="237">
        <v>1584.89</v>
      </c>
      <c r="M296" s="179">
        <v>1584.87</v>
      </c>
      <c r="N296" s="192">
        <v>0</v>
      </c>
      <c r="O296" s="192">
        <v>0</v>
      </c>
      <c r="P296" s="237">
        <v>17962</v>
      </c>
      <c r="Q296" s="192">
        <v>0</v>
      </c>
      <c r="R296" s="178" t="s">
        <v>1174</v>
      </c>
      <c r="S296" s="178" t="s">
        <v>1176</v>
      </c>
      <c r="T296" s="178" t="s">
        <v>121</v>
      </c>
      <c r="U296" s="178">
        <v>2022</v>
      </c>
      <c r="V296" s="72"/>
    </row>
    <row r="297" spans="1:22" ht="55.5" customHeight="1" x14ac:dyDescent="0.25">
      <c r="A297" s="368" t="s">
        <v>1470</v>
      </c>
      <c r="B297" s="374"/>
      <c r="C297" s="368" t="s">
        <v>1471</v>
      </c>
      <c r="D297" s="374"/>
      <c r="E297" s="374"/>
      <c r="F297" s="374"/>
      <c r="G297" s="374"/>
      <c r="H297" s="374"/>
      <c r="I297" s="374"/>
      <c r="J297" s="374"/>
      <c r="K297" s="371">
        <f t="shared" ref="K297:Q297" si="77">K298+K320</f>
        <v>47218382.030000001</v>
      </c>
      <c r="L297" s="371">
        <f t="shared" si="77"/>
        <v>1477000.59</v>
      </c>
      <c r="M297" s="371">
        <f t="shared" si="77"/>
        <v>6501840.7000000002</v>
      </c>
      <c r="N297" s="371">
        <f t="shared" si="77"/>
        <v>2975483.5900000003</v>
      </c>
      <c r="O297" s="371">
        <f t="shared" si="77"/>
        <v>65000</v>
      </c>
      <c r="P297" s="371">
        <f t="shared" si="77"/>
        <v>36199057.149999999</v>
      </c>
      <c r="Q297" s="371">
        <f t="shared" si="77"/>
        <v>0</v>
      </c>
      <c r="R297" s="373"/>
      <c r="S297" s="373"/>
      <c r="T297" s="373"/>
      <c r="U297" s="373"/>
    </row>
    <row r="298" spans="1:22" ht="39" customHeight="1" x14ac:dyDescent="0.25">
      <c r="A298" s="356" t="s">
        <v>1472</v>
      </c>
      <c r="B298" s="357"/>
      <c r="C298" s="356" t="s">
        <v>1473</v>
      </c>
      <c r="D298" s="357"/>
      <c r="E298" s="357"/>
      <c r="F298" s="357"/>
      <c r="G298" s="357"/>
      <c r="H298" s="357"/>
      <c r="I298" s="357"/>
      <c r="J298" s="357"/>
      <c r="K298" s="380">
        <f>K299+K306+K307+K310</f>
        <v>45718382.030000001</v>
      </c>
      <c r="L298" s="380">
        <f t="shared" ref="L298:Q298" si="78">L299+L306+L307+L310</f>
        <v>1364500.59</v>
      </c>
      <c r="M298" s="380">
        <f t="shared" si="78"/>
        <v>6389340.7000000002</v>
      </c>
      <c r="N298" s="380">
        <f t="shared" si="78"/>
        <v>2975483.5900000003</v>
      </c>
      <c r="O298" s="380">
        <f t="shared" si="78"/>
        <v>65000</v>
      </c>
      <c r="P298" s="380">
        <f t="shared" si="78"/>
        <v>34924057.149999999</v>
      </c>
      <c r="Q298" s="380">
        <f t="shared" si="78"/>
        <v>0</v>
      </c>
      <c r="R298" s="383"/>
      <c r="S298" s="383"/>
      <c r="T298" s="383"/>
      <c r="U298" s="383"/>
    </row>
    <row r="299" spans="1:22" ht="39" customHeight="1" x14ac:dyDescent="0.25">
      <c r="A299" s="391" t="s">
        <v>1549</v>
      </c>
      <c r="B299" s="399"/>
      <c r="C299" s="391" t="s">
        <v>1569</v>
      </c>
      <c r="D299" s="399"/>
      <c r="E299" s="399"/>
      <c r="F299" s="399"/>
      <c r="G299" s="399"/>
      <c r="H299" s="399"/>
      <c r="I299" s="399"/>
      <c r="J299" s="399"/>
      <c r="K299" s="396">
        <f t="shared" ref="K299:Q299" si="79">SUM(K300:K305)</f>
        <v>20242437.550000001</v>
      </c>
      <c r="L299" s="396">
        <f t="shared" si="79"/>
        <v>488270</v>
      </c>
      <c r="M299" s="396">
        <f t="shared" si="79"/>
        <v>5864720.79</v>
      </c>
      <c r="N299" s="396">
        <f t="shared" si="79"/>
        <v>0</v>
      </c>
      <c r="O299" s="396">
        <f t="shared" si="79"/>
        <v>65000</v>
      </c>
      <c r="P299" s="396">
        <f t="shared" si="79"/>
        <v>13824446.76</v>
      </c>
      <c r="Q299" s="396">
        <f t="shared" si="79"/>
        <v>0</v>
      </c>
      <c r="R299" s="398"/>
      <c r="S299" s="398"/>
      <c r="T299" s="398"/>
      <c r="U299" s="398"/>
    </row>
    <row r="300" spans="1:22" ht="39" customHeight="1" x14ac:dyDescent="0.25">
      <c r="A300" s="30" t="s">
        <v>357</v>
      </c>
      <c r="B300" s="262" t="s">
        <v>557</v>
      </c>
      <c r="C300" s="30" t="s">
        <v>682</v>
      </c>
      <c r="D300" s="47" t="s">
        <v>1422</v>
      </c>
      <c r="E300" s="47" t="s">
        <v>1420</v>
      </c>
      <c r="F300" s="47" t="s">
        <v>1290</v>
      </c>
      <c r="G300" s="47" t="s">
        <v>713</v>
      </c>
      <c r="H300" s="86" t="s">
        <v>1424</v>
      </c>
      <c r="I300" s="47"/>
      <c r="J300" s="47"/>
      <c r="K300" s="189">
        <f t="shared" ref="K300:K305" si="80">L300+M300+N300+O300+P300</f>
        <v>752330</v>
      </c>
      <c r="L300" s="189">
        <v>151270</v>
      </c>
      <c r="M300" s="189">
        <v>601060</v>
      </c>
      <c r="N300" s="189">
        <v>0</v>
      </c>
      <c r="O300" s="189">
        <v>0</v>
      </c>
      <c r="P300" s="189">
        <v>0</v>
      </c>
      <c r="Q300" s="189">
        <v>0</v>
      </c>
      <c r="R300" s="178" t="s">
        <v>702</v>
      </c>
      <c r="S300" s="178" t="s">
        <v>702</v>
      </c>
      <c r="T300" s="178" t="s">
        <v>702</v>
      </c>
      <c r="U300" s="178">
        <v>2017</v>
      </c>
    </row>
    <row r="301" spans="1:22" ht="39" customHeight="1" x14ac:dyDescent="0.25">
      <c r="A301" s="30" t="s">
        <v>797</v>
      </c>
      <c r="B301" s="262" t="s">
        <v>558</v>
      </c>
      <c r="C301" s="19" t="s">
        <v>1151</v>
      </c>
      <c r="D301" s="12" t="s">
        <v>1287</v>
      </c>
      <c r="E301" s="12" t="s">
        <v>1420</v>
      </c>
      <c r="F301" s="12" t="s">
        <v>1299</v>
      </c>
      <c r="G301" s="12" t="s">
        <v>713</v>
      </c>
      <c r="H301" s="12" t="s">
        <v>1424</v>
      </c>
      <c r="I301" s="12"/>
      <c r="J301" s="12"/>
      <c r="K301" s="189">
        <f t="shared" si="80"/>
        <v>3226000</v>
      </c>
      <c r="L301" s="202">
        <v>337000</v>
      </c>
      <c r="M301" s="202">
        <v>2824000</v>
      </c>
      <c r="N301" s="202">
        <v>0</v>
      </c>
      <c r="O301" s="213">
        <v>65000</v>
      </c>
      <c r="P301" s="202">
        <v>0</v>
      </c>
      <c r="Q301" s="189">
        <v>0</v>
      </c>
      <c r="R301" s="178" t="s">
        <v>704</v>
      </c>
      <c r="S301" s="204" t="s">
        <v>704</v>
      </c>
      <c r="T301" s="204" t="s">
        <v>1183</v>
      </c>
      <c r="U301" s="204">
        <v>2020</v>
      </c>
    </row>
    <row r="302" spans="1:22" ht="39" customHeight="1" x14ac:dyDescent="0.25">
      <c r="A302" s="30" t="s">
        <v>798</v>
      </c>
      <c r="B302" s="262" t="s">
        <v>559</v>
      </c>
      <c r="C302" s="30" t="s">
        <v>83</v>
      </c>
      <c r="D302" s="11" t="s">
        <v>752</v>
      </c>
      <c r="E302" s="11" t="s">
        <v>1420</v>
      </c>
      <c r="F302" s="11" t="s">
        <v>1246</v>
      </c>
      <c r="G302" s="14" t="s">
        <v>1259</v>
      </c>
      <c r="H302" s="22" t="s">
        <v>1424</v>
      </c>
      <c r="I302" s="11" t="s">
        <v>750</v>
      </c>
      <c r="J302" s="11"/>
      <c r="K302" s="189">
        <f t="shared" si="80"/>
        <v>4923369</v>
      </c>
      <c r="L302" s="194">
        <v>0</v>
      </c>
      <c r="M302" s="194">
        <v>738505</v>
      </c>
      <c r="N302" s="194">
        <v>0</v>
      </c>
      <c r="O302" s="194">
        <v>0</v>
      </c>
      <c r="P302" s="194">
        <v>4184864</v>
      </c>
      <c r="Q302" s="189">
        <v>0</v>
      </c>
      <c r="R302" s="178" t="s">
        <v>1167</v>
      </c>
      <c r="S302" s="178" t="s">
        <v>1170</v>
      </c>
      <c r="T302" s="178" t="s">
        <v>1178</v>
      </c>
      <c r="U302" s="178">
        <v>2019</v>
      </c>
    </row>
    <row r="303" spans="1:22" ht="39" customHeight="1" x14ac:dyDescent="0.25">
      <c r="A303" s="30" t="s">
        <v>799</v>
      </c>
      <c r="B303" s="262" t="s">
        <v>560</v>
      </c>
      <c r="C303" s="30" t="s">
        <v>113</v>
      </c>
      <c r="D303" s="11" t="s">
        <v>753</v>
      </c>
      <c r="E303" s="11" t="s">
        <v>1420</v>
      </c>
      <c r="F303" s="11" t="s">
        <v>1246</v>
      </c>
      <c r="G303" s="14" t="s">
        <v>1259</v>
      </c>
      <c r="H303" s="22" t="s">
        <v>1424</v>
      </c>
      <c r="I303" s="11" t="s">
        <v>750</v>
      </c>
      <c r="J303" s="11"/>
      <c r="K303" s="189">
        <f t="shared" si="80"/>
        <v>4997700</v>
      </c>
      <c r="L303" s="194">
        <v>0</v>
      </c>
      <c r="M303" s="194">
        <v>749700</v>
      </c>
      <c r="N303" s="194">
        <v>0</v>
      </c>
      <c r="O303" s="194">
        <v>0</v>
      </c>
      <c r="P303" s="194">
        <v>4248000</v>
      </c>
      <c r="Q303" s="189">
        <v>0</v>
      </c>
      <c r="R303" s="178" t="s">
        <v>1169</v>
      </c>
      <c r="S303" s="178" t="s">
        <v>1171</v>
      </c>
      <c r="T303" s="178" t="s">
        <v>1194</v>
      </c>
      <c r="U303" s="178">
        <v>2019</v>
      </c>
    </row>
    <row r="304" spans="1:22" ht="39" customHeight="1" x14ac:dyDescent="0.25">
      <c r="A304" s="30" t="s">
        <v>800</v>
      </c>
      <c r="B304" s="262" t="s">
        <v>561</v>
      </c>
      <c r="C304" s="30" t="s">
        <v>84</v>
      </c>
      <c r="D304" s="11" t="s">
        <v>754</v>
      </c>
      <c r="E304" s="11" t="s">
        <v>1420</v>
      </c>
      <c r="F304" s="11" t="s">
        <v>1246</v>
      </c>
      <c r="G304" s="14" t="s">
        <v>1259</v>
      </c>
      <c r="H304" s="22" t="s">
        <v>1424</v>
      </c>
      <c r="I304" s="11" t="s">
        <v>750</v>
      </c>
      <c r="J304" s="11"/>
      <c r="K304" s="189">
        <f t="shared" si="80"/>
        <v>1543778.24</v>
      </c>
      <c r="L304" s="194">
        <v>0</v>
      </c>
      <c r="M304" s="194">
        <v>231566.74</v>
      </c>
      <c r="N304" s="194">
        <v>0</v>
      </c>
      <c r="O304" s="194">
        <v>0</v>
      </c>
      <c r="P304" s="194">
        <v>1312211.5</v>
      </c>
      <c r="Q304" s="189">
        <v>0</v>
      </c>
      <c r="R304" s="178" t="s">
        <v>1183</v>
      </c>
      <c r="S304" s="178" t="s">
        <v>1200</v>
      </c>
      <c r="T304" s="178" t="s">
        <v>1191</v>
      </c>
      <c r="U304" s="178">
        <v>2018</v>
      </c>
    </row>
    <row r="305" spans="1:21" ht="39" customHeight="1" x14ac:dyDescent="0.25">
      <c r="A305" s="30" t="s">
        <v>801</v>
      </c>
      <c r="B305" s="262" t="s">
        <v>562</v>
      </c>
      <c r="C305" s="30" t="s">
        <v>755</v>
      </c>
      <c r="D305" s="11" t="s">
        <v>756</v>
      </c>
      <c r="E305" s="11" t="s">
        <v>1420</v>
      </c>
      <c r="F305" s="11" t="s">
        <v>1246</v>
      </c>
      <c r="G305" s="14" t="s">
        <v>1259</v>
      </c>
      <c r="H305" s="22" t="s">
        <v>1424</v>
      </c>
      <c r="I305" s="11" t="s">
        <v>750</v>
      </c>
      <c r="J305" s="11"/>
      <c r="K305" s="194">
        <f t="shared" si="80"/>
        <v>4799260.3099999996</v>
      </c>
      <c r="L305" s="194">
        <v>0</v>
      </c>
      <c r="M305" s="194">
        <v>719889.05</v>
      </c>
      <c r="N305" s="194">
        <v>0</v>
      </c>
      <c r="O305" s="194">
        <v>0</v>
      </c>
      <c r="P305" s="194">
        <v>4079371.26</v>
      </c>
      <c r="Q305" s="189">
        <v>0</v>
      </c>
      <c r="R305" s="178" t="s">
        <v>1167</v>
      </c>
      <c r="S305" s="178" t="s">
        <v>1170</v>
      </c>
      <c r="T305" s="178" t="s">
        <v>1168</v>
      </c>
      <c r="U305" s="178">
        <v>2020</v>
      </c>
    </row>
    <row r="306" spans="1:21" ht="58.5" customHeight="1" x14ac:dyDescent="0.25">
      <c r="A306" s="391" t="s">
        <v>1550</v>
      </c>
      <c r="B306" s="399"/>
      <c r="C306" s="391" t="s">
        <v>1570</v>
      </c>
      <c r="D306" s="399"/>
      <c r="E306" s="399"/>
      <c r="F306" s="399"/>
      <c r="G306" s="399"/>
      <c r="H306" s="399"/>
      <c r="I306" s="399"/>
      <c r="J306" s="399"/>
      <c r="K306" s="404">
        <v>0</v>
      </c>
      <c r="L306" s="404">
        <v>0</v>
      </c>
      <c r="M306" s="404">
        <v>0</v>
      </c>
      <c r="N306" s="404">
        <v>0</v>
      </c>
      <c r="O306" s="404">
        <v>0</v>
      </c>
      <c r="P306" s="404">
        <v>0</v>
      </c>
      <c r="Q306" s="404">
        <v>0</v>
      </c>
      <c r="R306" s="398"/>
      <c r="S306" s="398"/>
      <c r="T306" s="398"/>
      <c r="U306" s="398"/>
    </row>
    <row r="307" spans="1:21" ht="39" customHeight="1" x14ac:dyDescent="0.25">
      <c r="A307" s="391" t="s">
        <v>1551</v>
      </c>
      <c r="B307" s="399"/>
      <c r="C307" s="391" t="s">
        <v>1571</v>
      </c>
      <c r="D307" s="399"/>
      <c r="E307" s="399"/>
      <c r="F307" s="399"/>
      <c r="G307" s="399"/>
      <c r="H307" s="399"/>
      <c r="I307" s="399"/>
      <c r="J307" s="399"/>
      <c r="K307" s="396">
        <f t="shared" ref="K307:Q307" si="81">SUM(K308:K309)</f>
        <v>7207533.4199999999</v>
      </c>
      <c r="L307" s="396">
        <f t="shared" si="81"/>
        <v>308164.31</v>
      </c>
      <c r="M307" s="396">
        <f t="shared" si="81"/>
        <v>0</v>
      </c>
      <c r="N307" s="396">
        <f t="shared" si="81"/>
        <v>726402.14</v>
      </c>
      <c r="O307" s="396">
        <f t="shared" si="81"/>
        <v>0</v>
      </c>
      <c r="P307" s="396">
        <f t="shared" si="81"/>
        <v>6172966.9699999997</v>
      </c>
      <c r="Q307" s="396">
        <f t="shared" si="81"/>
        <v>0</v>
      </c>
      <c r="R307" s="398"/>
      <c r="S307" s="398"/>
      <c r="T307" s="398"/>
      <c r="U307" s="398"/>
    </row>
    <row r="308" spans="1:21" ht="39" customHeight="1" x14ac:dyDescent="0.25">
      <c r="A308" s="30" t="s">
        <v>705</v>
      </c>
      <c r="B308" s="262" t="s">
        <v>563</v>
      </c>
      <c r="C308" s="30" t="s">
        <v>1189</v>
      </c>
      <c r="D308" s="47" t="s">
        <v>709</v>
      </c>
      <c r="E308" s="47" t="s">
        <v>686</v>
      </c>
      <c r="F308" s="47" t="s">
        <v>1298</v>
      </c>
      <c r="G308" s="47" t="s">
        <v>44</v>
      </c>
      <c r="H308" s="47" t="s">
        <v>1418</v>
      </c>
      <c r="I308" s="47"/>
      <c r="J308" s="47"/>
      <c r="K308" s="323">
        <f>L308+M308+N308+O308+P308</f>
        <v>3098675.9</v>
      </c>
      <c r="L308" s="323">
        <v>0</v>
      </c>
      <c r="M308" s="134">
        <v>0</v>
      </c>
      <c r="N308" s="134">
        <v>418237.83</v>
      </c>
      <c r="O308" s="134">
        <v>0</v>
      </c>
      <c r="P308" s="323">
        <v>2680438.0699999998</v>
      </c>
      <c r="Q308" s="134">
        <v>0</v>
      </c>
      <c r="R308" s="182" t="s">
        <v>1059</v>
      </c>
      <c r="S308" s="199" t="s">
        <v>1170</v>
      </c>
      <c r="T308" s="199" t="s">
        <v>1178</v>
      </c>
      <c r="U308" s="199">
        <v>2019</v>
      </c>
    </row>
    <row r="309" spans="1:21" ht="39" customHeight="1" x14ac:dyDescent="0.25">
      <c r="A309" s="23" t="s">
        <v>7</v>
      </c>
      <c r="B309" s="262" t="s">
        <v>564</v>
      </c>
      <c r="C309" s="23" t="s">
        <v>8</v>
      </c>
      <c r="D309" s="11" t="s">
        <v>9</v>
      </c>
      <c r="E309" s="11" t="s">
        <v>686</v>
      </c>
      <c r="F309" s="11" t="s">
        <v>1285</v>
      </c>
      <c r="G309" s="47" t="s">
        <v>44</v>
      </c>
      <c r="H309" s="11" t="s">
        <v>1418</v>
      </c>
      <c r="I309" s="11"/>
      <c r="J309" s="11"/>
      <c r="K309" s="323">
        <f>L309+M309+N309+O309+P309</f>
        <v>4108857.52</v>
      </c>
      <c r="L309" s="304">
        <v>308164.31</v>
      </c>
      <c r="M309" s="305">
        <v>0</v>
      </c>
      <c r="N309" s="305">
        <v>308164.31</v>
      </c>
      <c r="O309" s="305">
        <v>0</v>
      </c>
      <c r="P309" s="304">
        <v>3492528.9</v>
      </c>
      <c r="Q309" s="134">
        <v>0</v>
      </c>
      <c r="R309" s="182" t="s">
        <v>1059</v>
      </c>
      <c r="S309" s="178" t="s">
        <v>1167</v>
      </c>
      <c r="T309" s="178" t="s">
        <v>1169</v>
      </c>
      <c r="U309" s="178">
        <v>2020</v>
      </c>
    </row>
    <row r="310" spans="1:21" ht="39" customHeight="1" x14ac:dyDescent="0.25">
      <c r="A310" s="391" t="s">
        <v>1552</v>
      </c>
      <c r="B310" s="399"/>
      <c r="C310" s="391" t="s">
        <v>1572</v>
      </c>
      <c r="D310" s="399"/>
      <c r="E310" s="399"/>
      <c r="F310" s="399"/>
      <c r="G310" s="399"/>
      <c r="H310" s="399"/>
      <c r="I310" s="399"/>
      <c r="J310" s="399"/>
      <c r="K310" s="396">
        <f t="shared" ref="K310:Q310" si="82">SUM(K311:K319)</f>
        <v>18268411.059999999</v>
      </c>
      <c r="L310" s="396">
        <f t="shared" si="82"/>
        <v>568066.28</v>
      </c>
      <c r="M310" s="396">
        <f t="shared" si="82"/>
        <v>524619.90999999992</v>
      </c>
      <c r="N310" s="396">
        <f t="shared" si="82"/>
        <v>2249081.4500000002</v>
      </c>
      <c r="O310" s="396">
        <f t="shared" si="82"/>
        <v>0</v>
      </c>
      <c r="P310" s="396">
        <f t="shared" si="82"/>
        <v>14926643.42</v>
      </c>
      <c r="Q310" s="396">
        <f t="shared" si="82"/>
        <v>0</v>
      </c>
      <c r="R310" s="398"/>
      <c r="S310" s="398"/>
      <c r="T310" s="398"/>
      <c r="U310" s="398"/>
    </row>
    <row r="311" spans="1:21" ht="39" customHeight="1" x14ac:dyDescent="0.25">
      <c r="A311" s="30" t="s">
        <v>724</v>
      </c>
      <c r="B311" s="262" t="s">
        <v>565</v>
      </c>
      <c r="C311" s="30" t="s">
        <v>707</v>
      </c>
      <c r="D311" s="47" t="s">
        <v>1419</v>
      </c>
      <c r="E311" s="47" t="s">
        <v>1417</v>
      </c>
      <c r="F311" s="33" t="s">
        <v>1298</v>
      </c>
      <c r="G311" s="33" t="s">
        <v>1100</v>
      </c>
      <c r="H311" s="33" t="s">
        <v>1418</v>
      </c>
      <c r="I311" s="33"/>
      <c r="J311" s="33"/>
      <c r="K311" s="189">
        <f>L311+M311+P311+O311+N311</f>
        <v>801160.35000000009</v>
      </c>
      <c r="L311" s="189">
        <v>60087.03</v>
      </c>
      <c r="M311" s="189">
        <v>60087.02</v>
      </c>
      <c r="N311" s="130">
        <v>0</v>
      </c>
      <c r="O311" s="130">
        <v>0</v>
      </c>
      <c r="P311" s="189">
        <v>680986.3</v>
      </c>
      <c r="Q311" s="134">
        <v>0</v>
      </c>
      <c r="R311" s="185" t="s">
        <v>1193</v>
      </c>
      <c r="S311" s="207" t="s">
        <v>1173</v>
      </c>
      <c r="T311" s="207" t="s">
        <v>1175</v>
      </c>
      <c r="U311" s="207">
        <v>2019</v>
      </c>
    </row>
    <row r="312" spans="1:21" ht="39" customHeight="1" x14ac:dyDescent="0.25">
      <c r="A312" s="30" t="s">
        <v>706</v>
      </c>
      <c r="B312" s="262" t="s">
        <v>566</v>
      </c>
      <c r="C312" s="36" t="s">
        <v>725</v>
      </c>
      <c r="D312" s="13" t="s">
        <v>1287</v>
      </c>
      <c r="E312" s="15" t="s">
        <v>1417</v>
      </c>
      <c r="F312" s="15" t="s">
        <v>1299</v>
      </c>
      <c r="G312" s="10" t="s">
        <v>1100</v>
      </c>
      <c r="H312" s="37" t="s">
        <v>1418</v>
      </c>
      <c r="I312" s="15"/>
      <c r="J312" s="15"/>
      <c r="K312" s="189">
        <f t="shared" ref="K312:K319" si="83">L312+M312+P312+O312+N312</f>
        <v>933005.49</v>
      </c>
      <c r="L312" s="202">
        <v>109590.69</v>
      </c>
      <c r="M312" s="202">
        <v>66763.360000000001</v>
      </c>
      <c r="N312" s="212">
        <v>0</v>
      </c>
      <c r="O312" s="212">
        <v>0</v>
      </c>
      <c r="P312" s="212">
        <v>756651.44</v>
      </c>
      <c r="Q312" s="134">
        <v>0</v>
      </c>
      <c r="R312" s="224" t="s">
        <v>1180</v>
      </c>
      <c r="S312" s="204" t="s">
        <v>1176</v>
      </c>
      <c r="T312" s="204" t="s">
        <v>121</v>
      </c>
      <c r="U312" s="223">
        <v>2020</v>
      </c>
    </row>
    <row r="313" spans="1:21" ht="39" customHeight="1" x14ac:dyDescent="0.25">
      <c r="A313" s="30" t="s">
        <v>802</v>
      </c>
      <c r="B313" s="262" t="s">
        <v>567</v>
      </c>
      <c r="C313" s="36" t="s">
        <v>726</v>
      </c>
      <c r="D313" s="13" t="s">
        <v>1287</v>
      </c>
      <c r="E313" s="15" t="s">
        <v>1417</v>
      </c>
      <c r="F313" s="15" t="s">
        <v>1299</v>
      </c>
      <c r="G313" s="10" t="s">
        <v>1100</v>
      </c>
      <c r="H313" s="37" t="s">
        <v>1418</v>
      </c>
      <c r="I313" s="15"/>
      <c r="J313" s="15"/>
      <c r="K313" s="189">
        <f t="shared" si="83"/>
        <v>890178.15999999992</v>
      </c>
      <c r="L313" s="202">
        <v>66763.360000000001</v>
      </c>
      <c r="M313" s="202">
        <v>66763.360000000001</v>
      </c>
      <c r="N313" s="212">
        <v>0</v>
      </c>
      <c r="O313" s="212">
        <v>0</v>
      </c>
      <c r="P313" s="212">
        <v>756651.44</v>
      </c>
      <c r="Q313" s="134">
        <v>0</v>
      </c>
      <c r="R313" s="224" t="s">
        <v>1168</v>
      </c>
      <c r="S313" s="204" t="s">
        <v>1172</v>
      </c>
      <c r="T313" s="204" t="s">
        <v>1252</v>
      </c>
      <c r="U313" s="223">
        <v>2019</v>
      </c>
    </row>
    <row r="314" spans="1:21" ht="39" customHeight="1" x14ac:dyDescent="0.25">
      <c r="A314" s="30" t="s">
        <v>803</v>
      </c>
      <c r="B314" s="262" t="s">
        <v>568</v>
      </c>
      <c r="C314" s="318" t="s">
        <v>1181</v>
      </c>
      <c r="D314" s="301" t="s">
        <v>1071</v>
      </c>
      <c r="E314" s="301" t="s">
        <v>686</v>
      </c>
      <c r="F314" s="301" t="s">
        <v>1246</v>
      </c>
      <c r="G314" s="312" t="s">
        <v>44</v>
      </c>
      <c r="H314" s="303" t="s">
        <v>1418</v>
      </c>
      <c r="I314" s="301" t="s">
        <v>750</v>
      </c>
      <c r="J314" s="301"/>
      <c r="K314" s="189">
        <f t="shared" si="83"/>
        <v>11230028.66</v>
      </c>
      <c r="L314" s="313">
        <v>0</v>
      </c>
      <c r="M314" s="313">
        <v>0</v>
      </c>
      <c r="N314" s="313">
        <v>2249081.4500000002</v>
      </c>
      <c r="O314" s="326">
        <v>0</v>
      </c>
      <c r="P314" s="313">
        <v>8980947.2100000009</v>
      </c>
      <c r="Q314" s="134">
        <v>0</v>
      </c>
      <c r="R314" s="178" t="s">
        <v>1059</v>
      </c>
      <c r="S314" s="178" t="s">
        <v>1170</v>
      </c>
      <c r="T314" s="178" t="s">
        <v>1168</v>
      </c>
      <c r="U314" s="178">
        <v>2019</v>
      </c>
    </row>
    <row r="315" spans="1:21" ht="39" customHeight="1" x14ac:dyDescent="0.25">
      <c r="A315" s="30" t="s">
        <v>804</v>
      </c>
      <c r="B315" s="262" t="s">
        <v>569</v>
      </c>
      <c r="C315" s="23" t="s">
        <v>305</v>
      </c>
      <c r="D315" s="11" t="s">
        <v>1422</v>
      </c>
      <c r="E315" s="11" t="s">
        <v>1417</v>
      </c>
      <c r="F315" s="11" t="s">
        <v>1290</v>
      </c>
      <c r="G315" s="92" t="s">
        <v>1100</v>
      </c>
      <c r="H315" s="225" t="s">
        <v>1418</v>
      </c>
      <c r="I315" s="11"/>
      <c r="J315" s="11"/>
      <c r="K315" s="189">
        <f t="shared" si="83"/>
        <v>890178.12</v>
      </c>
      <c r="L315" s="176">
        <v>66763.360000000001</v>
      </c>
      <c r="M315" s="176">
        <v>66763.360000000001</v>
      </c>
      <c r="N315" s="189">
        <v>0</v>
      </c>
      <c r="O315" s="189">
        <v>0</v>
      </c>
      <c r="P315" s="176">
        <v>756651.4</v>
      </c>
      <c r="Q315" s="134">
        <v>0</v>
      </c>
      <c r="R315" s="177" t="s">
        <v>701</v>
      </c>
      <c r="S315" s="177" t="s">
        <v>1166</v>
      </c>
      <c r="T315" s="177" t="s">
        <v>1180</v>
      </c>
      <c r="U315" s="177">
        <v>2020</v>
      </c>
    </row>
    <row r="316" spans="1:21" ht="39" customHeight="1" x14ac:dyDescent="0.25">
      <c r="A316" s="30" t="s">
        <v>1021</v>
      </c>
      <c r="B316" s="262" t="s">
        <v>570</v>
      </c>
      <c r="C316" s="300" t="s">
        <v>359</v>
      </c>
      <c r="D316" s="301" t="s">
        <v>1422</v>
      </c>
      <c r="E316" s="327" t="s">
        <v>1417</v>
      </c>
      <c r="F316" s="327" t="s">
        <v>1290</v>
      </c>
      <c r="G316" s="327" t="s">
        <v>1100</v>
      </c>
      <c r="H316" s="328" t="s">
        <v>1418</v>
      </c>
      <c r="I316" s="301"/>
      <c r="J316" s="301"/>
      <c r="K316" s="189">
        <f t="shared" si="83"/>
        <v>890797.15999999992</v>
      </c>
      <c r="L316" s="176">
        <v>67382.36</v>
      </c>
      <c r="M316" s="176">
        <v>66763.360000000001</v>
      </c>
      <c r="N316" s="189">
        <v>0</v>
      </c>
      <c r="O316" s="189">
        <v>0</v>
      </c>
      <c r="P316" s="176">
        <v>756651.44</v>
      </c>
      <c r="Q316" s="190">
        <v>0</v>
      </c>
      <c r="R316" s="178" t="s">
        <v>1180</v>
      </c>
      <c r="S316" s="178" t="s">
        <v>61</v>
      </c>
      <c r="T316" s="178" t="s">
        <v>36</v>
      </c>
      <c r="U316" s="199">
        <v>2020</v>
      </c>
    </row>
    <row r="317" spans="1:21" ht="39" customHeight="1" x14ac:dyDescent="0.25">
      <c r="A317" s="30" t="s">
        <v>1022</v>
      </c>
      <c r="B317" s="262" t="s">
        <v>571</v>
      </c>
      <c r="C317" s="30" t="s">
        <v>24</v>
      </c>
      <c r="D317" s="11" t="s">
        <v>1412</v>
      </c>
      <c r="E317" s="92" t="s">
        <v>1417</v>
      </c>
      <c r="F317" s="92" t="s">
        <v>1300</v>
      </c>
      <c r="G317" s="92" t="s">
        <v>1100</v>
      </c>
      <c r="H317" s="225" t="s">
        <v>1418</v>
      </c>
      <c r="I317" s="11"/>
      <c r="J317" s="11"/>
      <c r="K317" s="189">
        <f t="shared" si="83"/>
        <v>889944.94</v>
      </c>
      <c r="L317" s="176">
        <v>66745.88</v>
      </c>
      <c r="M317" s="176">
        <v>66745.87</v>
      </c>
      <c r="N317" s="189">
        <v>0</v>
      </c>
      <c r="O317" s="189">
        <v>0</v>
      </c>
      <c r="P317" s="176">
        <v>756453.19</v>
      </c>
      <c r="Q317" s="134">
        <v>0</v>
      </c>
      <c r="R317" s="178" t="s">
        <v>1180</v>
      </c>
      <c r="S317" s="178" t="s">
        <v>1176</v>
      </c>
      <c r="T317" s="178" t="s">
        <v>121</v>
      </c>
      <c r="U317" s="178">
        <v>2021</v>
      </c>
    </row>
    <row r="318" spans="1:21" ht="39" customHeight="1" x14ac:dyDescent="0.25">
      <c r="A318" s="30" t="s">
        <v>23</v>
      </c>
      <c r="B318" s="262" t="s">
        <v>572</v>
      </c>
      <c r="C318" s="30" t="s">
        <v>26</v>
      </c>
      <c r="D318" s="11" t="s">
        <v>1412</v>
      </c>
      <c r="E318" s="92" t="s">
        <v>1417</v>
      </c>
      <c r="F318" s="92" t="s">
        <v>1300</v>
      </c>
      <c r="G318" s="92" t="s">
        <v>1100</v>
      </c>
      <c r="H318" s="225" t="s">
        <v>1418</v>
      </c>
      <c r="I318" s="11"/>
      <c r="J318" s="11" t="s">
        <v>696</v>
      </c>
      <c r="K318" s="189">
        <f t="shared" si="83"/>
        <v>852941.17999999993</v>
      </c>
      <c r="L318" s="176">
        <v>63970.6</v>
      </c>
      <c r="M318" s="176">
        <v>63970.58</v>
      </c>
      <c r="N318" s="189">
        <v>0</v>
      </c>
      <c r="O318" s="189">
        <v>0</v>
      </c>
      <c r="P318" s="176">
        <v>725000</v>
      </c>
      <c r="Q318" s="134">
        <v>0</v>
      </c>
      <c r="R318" s="178" t="s">
        <v>93</v>
      </c>
      <c r="S318" s="178" t="s">
        <v>94</v>
      </c>
      <c r="T318" s="178" t="s">
        <v>95</v>
      </c>
      <c r="U318" s="178">
        <v>2022</v>
      </c>
    </row>
    <row r="319" spans="1:21" ht="39" customHeight="1" x14ac:dyDescent="0.25">
      <c r="A319" s="30" t="s">
        <v>307</v>
      </c>
      <c r="B319" s="262" t="s">
        <v>573</v>
      </c>
      <c r="C319" s="30" t="s">
        <v>308</v>
      </c>
      <c r="D319" s="11" t="s">
        <v>1416</v>
      </c>
      <c r="E319" s="92" t="s">
        <v>1417</v>
      </c>
      <c r="F319" s="92" t="s">
        <v>1280</v>
      </c>
      <c r="G319" s="92" t="s">
        <v>1100</v>
      </c>
      <c r="H319" s="225" t="s">
        <v>1418</v>
      </c>
      <c r="I319" s="11"/>
      <c r="J319" s="11"/>
      <c r="K319" s="189">
        <f t="shared" si="83"/>
        <v>890177</v>
      </c>
      <c r="L319" s="176">
        <v>66763</v>
      </c>
      <c r="M319" s="176">
        <v>66763</v>
      </c>
      <c r="N319" s="189">
        <v>0</v>
      </c>
      <c r="O319" s="189">
        <v>0</v>
      </c>
      <c r="P319" s="176">
        <v>756651</v>
      </c>
      <c r="Q319" s="134">
        <v>0</v>
      </c>
      <c r="R319" s="178" t="s">
        <v>1252</v>
      </c>
      <c r="S319" s="178" t="s">
        <v>1175</v>
      </c>
      <c r="T319" s="178" t="s">
        <v>1174</v>
      </c>
      <c r="U319" s="178">
        <v>2020</v>
      </c>
    </row>
    <row r="320" spans="1:21" ht="39" customHeight="1" x14ac:dyDescent="0.25">
      <c r="A320" s="379" t="s">
        <v>1474</v>
      </c>
      <c r="B320" s="357"/>
      <c r="C320" s="379" t="s">
        <v>345</v>
      </c>
      <c r="D320" s="357"/>
      <c r="E320" s="357"/>
      <c r="F320" s="357"/>
      <c r="G320" s="357"/>
      <c r="H320" s="357"/>
      <c r="I320" s="357"/>
      <c r="J320" s="357"/>
      <c r="K320" s="380">
        <f>K321+K323</f>
        <v>1500000</v>
      </c>
      <c r="L320" s="380">
        <f t="shared" ref="L320:Q320" si="84">L321+L323</f>
        <v>112500</v>
      </c>
      <c r="M320" s="380">
        <f t="shared" si="84"/>
        <v>112500</v>
      </c>
      <c r="N320" s="380">
        <f t="shared" si="84"/>
        <v>0</v>
      </c>
      <c r="O320" s="380">
        <f t="shared" si="84"/>
        <v>0</v>
      </c>
      <c r="P320" s="380">
        <f t="shared" si="84"/>
        <v>1275000</v>
      </c>
      <c r="Q320" s="380">
        <f t="shared" si="84"/>
        <v>0</v>
      </c>
      <c r="R320" s="383"/>
      <c r="S320" s="383"/>
      <c r="T320" s="383"/>
      <c r="U320" s="383"/>
    </row>
    <row r="321" spans="1:21" ht="39" customHeight="1" x14ac:dyDescent="0.25">
      <c r="A321" s="391" t="s">
        <v>1573</v>
      </c>
      <c r="B321" s="399"/>
      <c r="C321" s="391" t="s">
        <v>1575</v>
      </c>
      <c r="D321" s="399"/>
      <c r="E321" s="399"/>
      <c r="F321" s="399"/>
      <c r="G321" s="399"/>
      <c r="H321" s="399"/>
      <c r="I321" s="399"/>
      <c r="J321" s="399"/>
      <c r="K321" s="396">
        <f t="shared" ref="K321:Q321" si="85">SUM(K322:K322)</f>
        <v>1500000</v>
      </c>
      <c r="L321" s="396">
        <f t="shared" si="85"/>
        <v>112500</v>
      </c>
      <c r="M321" s="396">
        <f t="shared" si="85"/>
        <v>112500</v>
      </c>
      <c r="N321" s="396">
        <f t="shared" si="85"/>
        <v>0</v>
      </c>
      <c r="O321" s="396">
        <f t="shared" si="85"/>
        <v>0</v>
      </c>
      <c r="P321" s="396">
        <f t="shared" si="85"/>
        <v>1275000</v>
      </c>
      <c r="Q321" s="396">
        <f t="shared" si="85"/>
        <v>0</v>
      </c>
      <c r="R321" s="398"/>
      <c r="S321" s="398"/>
      <c r="T321" s="398"/>
      <c r="U321" s="398"/>
    </row>
    <row r="322" spans="1:21" ht="39" customHeight="1" x14ac:dyDescent="0.25">
      <c r="A322" s="49" t="s">
        <v>805</v>
      </c>
      <c r="B322" s="262" t="s">
        <v>574</v>
      </c>
      <c r="C322" s="23" t="s">
        <v>123</v>
      </c>
      <c r="D322" s="11" t="s">
        <v>742</v>
      </c>
      <c r="E322" s="11" t="s">
        <v>1417</v>
      </c>
      <c r="F322" s="11" t="s">
        <v>1246</v>
      </c>
      <c r="G322" s="89" t="s">
        <v>1247</v>
      </c>
      <c r="H322" s="22" t="s">
        <v>1418</v>
      </c>
      <c r="I322" s="11" t="s">
        <v>750</v>
      </c>
      <c r="J322" s="11"/>
      <c r="K322" s="180">
        <f>L322+M322+N322+O322+P322</f>
        <v>1500000</v>
      </c>
      <c r="L322" s="180">
        <v>112500</v>
      </c>
      <c r="M322" s="180">
        <v>112500</v>
      </c>
      <c r="N322" s="180">
        <v>0</v>
      </c>
      <c r="O322" s="180">
        <v>0</v>
      </c>
      <c r="P322" s="180">
        <v>1275000</v>
      </c>
      <c r="Q322" s="180">
        <v>0</v>
      </c>
      <c r="R322" s="178" t="s">
        <v>1177</v>
      </c>
      <c r="S322" s="178" t="s">
        <v>1889</v>
      </c>
      <c r="T322" s="178" t="s">
        <v>59</v>
      </c>
      <c r="U322" s="178">
        <v>2020</v>
      </c>
    </row>
    <row r="323" spans="1:21" ht="39" customHeight="1" x14ac:dyDescent="0.25">
      <c r="A323" s="391" t="s">
        <v>1574</v>
      </c>
      <c r="B323" s="399"/>
      <c r="C323" s="391" t="s">
        <v>1576</v>
      </c>
      <c r="D323" s="399"/>
      <c r="E323" s="399"/>
      <c r="F323" s="399"/>
      <c r="G323" s="399"/>
      <c r="H323" s="399"/>
      <c r="I323" s="399"/>
      <c r="J323" s="399"/>
      <c r="K323" s="396">
        <f>0</f>
        <v>0</v>
      </c>
      <c r="L323" s="396">
        <f>0</f>
        <v>0</v>
      </c>
      <c r="M323" s="396">
        <f>0</f>
        <v>0</v>
      </c>
      <c r="N323" s="396">
        <f>0</f>
        <v>0</v>
      </c>
      <c r="O323" s="396">
        <f>0</f>
        <v>0</v>
      </c>
      <c r="P323" s="396">
        <f>0</f>
        <v>0</v>
      </c>
      <c r="Q323" s="396">
        <f>0</f>
        <v>0</v>
      </c>
      <c r="R323" s="398"/>
      <c r="S323" s="398"/>
      <c r="T323" s="398"/>
      <c r="U323" s="398"/>
    </row>
    <row r="324" spans="1:21" ht="39" customHeight="1" x14ac:dyDescent="0.25">
      <c r="A324" s="376" t="s">
        <v>1475</v>
      </c>
      <c r="B324" s="374"/>
      <c r="C324" s="368" t="s">
        <v>1478</v>
      </c>
      <c r="D324" s="374"/>
      <c r="E324" s="374"/>
      <c r="F324" s="374"/>
      <c r="G324" s="374"/>
      <c r="H324" s="374"/>
      <c r="I324" s="374"/>
      <c r="J324" s="374"/>
      <c r="K324" s="371">
        <f t="shared" ref="K324:Q324" si="86">K325+K390</f>
        <v>11251216.16</v>
      </c>
      <c r="L324" s="371">
        <f t="shared" si="86"/>
        <v>3825110.0100000002</v>
      </c>
      <c r="M324" s="371">
        <f t="shared" si="86"/>
        <v>133526.72</v>
      </c>
      <c r="N324" s="371">
        <f t="shared" si="86"/>
        <v>191435.49</v>
      </c>
      <c r="O324" s="371">
        <f t="shared" si="86"/>
        <v>0</v>
      </c>
      <c r="P324" s="371">
        <f t="shared" si="86"/>
        <v>7101143.9399999995</v>
      </c>
      <c r="Q324" s="371">
        <f t="shared" si="86"/>
        <v>0</v>
      </c>
      <c r="R324" s="373"/>
      <c r="S324" s="373"/>
      <c r="T324" s="373"/>
      <c r="U324" s="373"/>
    </row>
    <row r="325" spans="1:21" ht="39" customHeight="1" x14ac:dyDescent="0.25">
      <c r="A325" s="379" t="s">
        <v>1479</v>
      </c>
      <c r="B325" s="357"/>
      <c r="C325" s="379" t="s">
        <v>1577</v>
      </c>
      <c r="D325" s="357"/>
      <c r="E325" s="357"/>
      <c r="F325" s="357"/>
      <c r="G325" s="357"/>
      <c r="H325" s="357"/>
      <c r="I325" s="357"/>
      <c r="J325" s="357"/>
      <c r="K325" s="380">
        <f>K326+K327+K389</f>
        <v>11251216.16</v>
      </c>
      <c r="L325" s="380">
        <f t="shared" ref="L325:Q325" si="87">L326+L327+L389</f>
        <v>3825110.0100000002</v>
      </c>
      <c r="M325" s="380">
        <f t="shared" si="87"/>
        <v>133526.72</v>
      </c>
      <c r="N325" s="380">
        <f t="shared" si="87"/>
        <v>191435.49</v>
      </c>
      <c r="O325" s="380">
        <f t="shared" si="87"/>
        <v>0</v>
      </c>
      <c r="P325" s="380">
        <f t="shared" si="87"/>
        <v>7101143.9399999995</v>
      </c>
      <c r="Q325" s="380">
        <f t="shared" si="87"/>
        <v>0</v>
      </c>
      <c r="R325" s="383"/>
      <c r="S325" s="383"/>
      <c r="T325" s="383"/>
      <c r="U325" s="383"/>
    </row>
    <row r="326" spans="1:21" ht="39" customHeight="1" x14ac:dyDescent="0.25">
      <c r="A326" s="391" t="s">
        <v>1579</v>
      </c>
      <c r="B326" s="399"/>
      <c r="C326" s="391" t="s">
        <v>1585</v>
      </c>
      <c r="D326" s="399"/>
      <c r="E326" s="399"/>
      <c r="F326" s="399"/>
      <c r="G326" s="399"/>
      <c r="H326" s="399"/>
      <c r="I326" s="399"/>
      <c r="J326" s="399"/>
      <c r="K326" s="405">
        <v>0</v>
      </c>
      <c r="L326" s="405">
        <v>0</v>
      </c>
      <c r="M326" s="405">
        <v>0</v>
      </c>
      <c r="N326" s="405">
        <v>0</v>
      </c>
      <c r="O326" s="405">
        <v>0</v>
      </c>
      <c r="P326" s="405">
        <v>0</v>
      </c>
      <c r="Q326" s="405">
        <v>0</v>
      </c>
      <c r="R326" s="398"/>
      <c r="S326" s="398"/>
      <c r="T326" s="398"/>
      <c r="U326" s="398"/>
    </row>
    <row r="327" spans="1:21" ht="39" customHeight="1" x14ac:dyDescent="0.25">
      <c r="A327" s="391" t="s">
        <v>403</v>
      </c>
      <c r="B327" s="399"/>
      <c r="C327" s="391" t="s">
        <v>1586</v>
      </c>
      <c r="D327" s="399"/>
      <c r="E327" s="399"/>
      <c r="F327" s="399"/>
      <c r="G327" s="399"/>
      <c r="H327" s="399"/>
      <c r="I327" s="399"/>
      <c r="J327" s="399"/>
      <c r="K327" s="396">
        <f t="shared" ref="K327:Q327" si="88">SUM(K328:K388)</f>
        <v>11251216.16</v>
      </c>
      <c r="L327" s="396">
        <f t="shared" si="88"/>
        <v>3825110.0100000002</v>
      </c>
      <c r="M327" s="396">
        <f t="shared" si="88"/>
        <v>133526.72</v>
      </c>
      <c r="N327" s="396">
        <f t="shared" si="88"/>
        <v>191435.49</v>
      </c>
      <c r="O327" s="396">
        <f t="shared" si="88"/>
        <v>0</v>
      </c>
      <c r="P327" s="396">
        <f t="shared" si="88"/>
        <v>7101143.9399999995</v>
      </c>
      <c r="Q327" s="396">
        <f t="shared" si="88"/>
        <v>0</v>
      </c>
      <c r="R327" s="398"/>
      <c r="S327" s="398"/>
      <c r="T327" s="398"/>
      <c r="U327" s="398"/>
    </row>
    <row r="328" spans="1:21" ht="39" customHeight="1" x14ac:dyDescent="0.25">
      <c r="A328" s="23" t="s">
        <v>683</v>
      </c>
      <c r="B328" s="262" t="s">
        <v>575</v>
      </c>
      <c r="C328" s="73" t="s">
        <v>1345</v>
      </c>
      <c r="D328" s="11" t="s">
        <v>1419</v>
      </c>
      <c r="E328" s="11" t="s">
        <v>348</v>
      </c>
      <c r="F328" s="11" t="s">
        <v>1298</v>
      </c>
      <c r="G328" s="11" t="s">
        <v>1056</v>
      </c>
      <c r="H328" s="11" t="s">
        <v>1418</v>
      </c>
      <c r="I328" s="11"/>
      <c r="J328" s="11"/>
      <c r="K328" s="191">
        <f>L328+M328+N328+O328+P328</f>
        <v>256171</v>
      </c>
      <c r="L328" s="191">
        <v>56171</v>
      </c>
      <c r="M328" s="192">
        <v>0</v>
      </c>
      <c r="N328" s="192">
        <v>0</v>
      </c>
      <c r="O328" s="192">
        <v>0</v>
      </c>
      <c r="P328" s="191">
        <v>200000</v>
      </c>
      <c r="Q328" s="192">
        <v>0</v>
      </c>
      <c r="R328" s="182" t="s">
        <v>1168</v>
      </c>
      <c r="S328" s="178" t="s">
        <v>1194</v>
      </c>
      <c r="T328" s="178" t="s">
        <v>1166</v>
      </c>
      <c r="U328" s="178">
        <v>2020</v>
      </c>
    </row>
    <row r="329" spans="1:21" ht="39" customHeight="1" x14ac:dyDescent="0.25">
      <c r="A329" s="23" t="s">
        <v>806</v>
      </c>
      <c r="B329" s="262" t="s">
        <v>576</v>
      </c>
      <c r="C329" s="73" t="s">
        <v>1346</v>
      </c>
      <c r="D329" s="11" t="s">
        <v>1419</v>
      </c>
      <c r="E329" s="11" t="s">
        <v>348</v>
      </c>
      <c r="F329" s="11" t="s">
        <v>1298</v>
      </c>
      <c r="G329" s="11" t="s">
        <v>1056</v>
      </c>
      <c r="H329" s="11" t="s">
        <v>1418</v>
      </c>
      <c r="I329" s="11"/>
      <c r="J329" s="11"/>
      <c r="K329" s="191">
        <f t="shared" ref="K329:K388" si="89">L329+M329+N329+O329+P329</f>
        <v>249513</v>
      </c>
      <c r="L329" s="191">
        <v>49951</v>
      </c>
      <c r="M329" s="192">
        <v>0</v>
      </c>
      <c r="N329" s="192">
        <v>0</v>
      </c>
      <c r="O329" s="192">
        <v>0</v>
      </c>
      <c r="P329" s="191">
        <v>199562</v>
      </c>
      <c r="Q329" s="192">
        <v>0</v>
      </c>
      <c r="R329" s="182" t="s">
        <v>1168</v>
      </c>
      <c r="S329" s="178" t="s">
        <v>1194</v>
      </c>
      <c r="T329" s="178" t="s">
        <v>1166</v>
      </c>
      <c r="U329" s="178">
        <v>2020</v>
      </c>
    </row>
    <row r="330" spans="1:21" ht="39" customHeight="1" x14ac:dyDescent="0.25">
      <c r="A330" s="23" t="s">
        <v>807</v>
      </c>
      <c r="B330" s="262" t="s">
        <v>577</v>
      </c>
      <c r="C330" s="75" t="s">
        <v>1202</v>
      </c>
      <c r="D330" s="12" t="s">
        <v>1287</v>
      </c>
      <c r="E330" s="12" t="s">
        <v>348</v>
      </c>
      <c r="F330" s="12" t="s">
        <v>1299</v>
      </c>
      <c r="G330" s="12" t="s">
        <v>1056</v>
      </c>
      <c r="H330" s="18" t="s">
        <v>1418</v>
      </c>
      <c r="I330" s="12"/>
      <c r="J330" s="12"/>
      <c r="K330" s="191">
        <f t="shared" si="89"/>
        <v>40550</v>
      </c>
      <c r="L330" s="213">
        <v>8110</v>
      </c>
      <c r="M330" s="213">
        <v>0</v>
      </c>
      <c r="N330" s="213">
        <v>0</v>
      </c>
      <c r="O330" s="213">
        <v>0</v>
      </c>
      <c r="P330" s="213">
        <v>32440</v>
      </c>
      <c r="Q330" s="192">
        <v>0</v>
      </c>
      <c r="R330" s="210" t="s">
        <v>1168</v>
      </c>
      <c r="S330" s="204" t="s">
        <v>1194</v>
      </c>
      <c r="T330" s="204" t="s">
        <v>1166</v>
      </c>
      <c r="U330" s="204">
        <v>2018</v>
      </c>
    </row>
    <row r="331" spans="1:21" ht="39" customHeight="1" x14ac:dyDescent="0.25">
      <c r="A331" s="23" t="s">
        <v>808</v>
      </c>
      <c r="B331" s="262" t="s">
        <v>578</v>
      </c>
      <c r="C331" s="75" t="s">
        <v>1088</v>
      </c>
      <c r="D331" s="12" t="s">
        <v>1287</v>
      </c>
      <c r="E331" s="12" t="s">
        <v>348</v>
      </c>
      <c r="F331" s="12" t="s">
        <v>1299</v>
      </c>
      <c r="G331" s="12" t="s">
        <v>1056</v>
      </c>
      <c r="H331" s="18" t="s">
        <v>1418</v>
      </c>
      <c r="I331" s="12"/>
      <c r="J331" s="13" t="s">
        <v>696</v>
      </c>
      <c r="K331" s="191">
        <f t="shared" si="89"/>
        <v>380638</v>
      </c>
      <c r="L331" s="213">
        <v>158451</v>
      </c>
      <c r="M331" s="213">
        <v>0</v>
      </c>
      <c r="N331" s="213">
        <v>0</v>
      </c>
      <c r="O331" s="213">
        <v>0</v>
      </c>
      <c r="P331" s="213">
        <v>222187</v>
      </c>
      <c r="Q331" s="192">
        <v>0</v>
      </c>
      <c r="R331" s="210" t="s">
        <v>1415</v>
      </c>
      <c r="S331" s="204" t="s">
        <v>1415</v>
      </c>
      <c r="T331" s="204" t="s">
        <v>1183</v>
      </c>
      <c r="U331" s="204">
        <v>2018</v>
      </c>
    </row>
    <row r="332" spans="1:21" ht="39" customHeight="1" x14ac:dyDescent="0.25">
      <c r="A332" s="23" t="s">
        <v>809</v>
      </c>
      <c r="B332" s="262" t="s">
        <v>579</v>
      </c>
      <c r="C332" s="75" t="s">
        <v>1203</v>
      </c>
      <c r="D332" s="12" t="s">
        <v>1287</v>
      </c>
      <c r="E332" s="12" t="s">
        <v>348</v>
      </c>
      <c r="F332" s="12" t="s">
        <v>1299</v>
      </c>
      <c r="G332" s="12" t="s">
        <v>1056</v>
      </c>
      <c r="H332" s="18" t="s">
        <v>1418</v>
      </c>
      <c r="I332" s="12"/>
      <c r="J332" s="12"/>
      <c r="K332" s="191">
        <f t="shared" si="89"/>
        <v>37359</v>
      </c>
      <c r="L332" s="213">
        <v>7472</v>
      </c>
      <c r="M332" s="213">
        <v>0</v>
      </c>
      <c r="N332" s="213">
        <v>0</v>
      </c>
      <c r="O332" s="213">
        <v>0</v>
      </c>
      <c r="P332" s="213">
        <v>29887</v>
      </c>
      <c r="Q332" s="192">
        <v>0</v>
      </c>
      <c r="R332" s="210" t="s">
        <v>1168</v>
      </c>
      <c r="S332" s="204" t="s">
        <v>1194</v>
      </c>
      <c r="T332" s="204" t="s">
        <v>1166</v>
      </c>
      <c r="U332" s="204">
        <v>2018</v>
      </c>
    </row>
    <row r="333" spans="1:21" ht="39" customHeight="1" x14ac:dyDescent="0.25">
      <c r="A333" s="23" t="s">
        <v>810</v>
      </c>
      <c r="B333" s="262" t="s">
        <v>580</v>
      </c>
      <c r="C333" s="75" t="s">
        <v>738</v>
      </c>
      <c r="D333" s="12" t="s">
        <v>1287</v>
      </c>
      <c r="E333" s="12" t="s">
        <v>348</v>
      </c>
      <c r="F333" s="12" t="s">
        <v>1299</v>
      </c>
      <c r="G333" s="12" t="s">
        <v>1056</v>
      </c>
      <c r="H333" s="18" t="s">
        <v>1418</v>
      </c>
      <c r="I333" s="12"/>
      <c r="J333" s="13" t="s">
        <v>696</v>
      </c>
      <c r="K333" s="191">
        <f t="shared" si="89"/>
        <v>300000</v>
      </c>
      <c r="L333" s="213">
        <v>300000</v>
      </c>
      <c r="M333" s="213">
        <v>0</v>
      </c>
      <c r="N333" s="213">
        <v>0</v>
      </c>
      <c r="O333" s="213">
        <v>0</v>
      </c>
      <c r="P333" s="213">
        <v>0</v>
      </c>
      <c r="Q333" s="192">
        <v>0</v>
      </c>
      <c r="R333" s="210" t="s">
        <v>85</v>
      </c>
      <c r="S333" s="204" t="s">
        <v>85</v>
      </c>
      <c r="T333" s="204" t="s">
        <v>86</v>
      </c>
      <c r="U333" s="204">
        <v>2020</v>
      </c>
    </row>
    <row r="334" spans="1:21" ht="39" customHeight="1" x14ac:dyDescent="0.25">
      <c r="A334" s="23" t="s">
        <v>811</v>
      </c>
      <c r="B334" s="262" t="s">
        <v>581</v>
      </c>
      <c r="C334" s="75" t="s">
        <v>739</v>
      </c>
      <c r="D334" s="12" t="s">
        <v>1287</v>
      </c>
      <c r="E334" s="12" t="s">
        <v>348</v>
      </c>
      <c r="F334" s="12" t="s">
        <v>1299</v>
      </c>
      <c r="G334" s="12" t="s">
        <v>1056</v>
      </c>
      <c r="H334" s="18" t="s">
        <v>1418</v>
      </c>
      <c r="I334" s="12"/>
      <c r="J334" s="13" t="s">
        <v>696</v>
      </c>
      <c r="K334" s="191">
        <f t="shared" si="89"/>
        <v>560000</v>
      </c>
      <c r="L334" s="213">
        <v>560000</v>
      </c>
      <c r="M334" s="213">
        <v>0</v>
      </c>
      <c r="N334" s="213">
        <v>0</v>
      </c>
      <c r="O334" s="213">
        <v>0</v>
      </c>
      <c r="P334" s="213">
        <v>0</v>
      </c>
      <c r="Q334" s="192">
        <v>0</v>
      </c>
      <c r="R334" s="210" t="s">
        <v>85</v>
      </c>
      <c r="S334" s="204" t="s">
        <v>85</v>
      </c>
      <c r="T334" s="204" t="s">
        <v>86</v>
      </c>
      <c r="U334" s="204">
        <v>2020</v>
      </c>
    </row>
    <row r="335" spans="1:21" ht="39" customHeight="1" x14ac:dyDescent="0.25">
      <c r="A335" s="23" t="s">
        <v>812</v>
      </c>
      <c r="B335" s="262" t="s">
        <v>582</v>
      </c>
      <c r="C335" s="75" t="s">
        <v>740</v>
      </c>
      <c r="D335" s="12" t="s">
        <v>1287</v>
      </c>
      <c r="E335" s="12" t="s">
        <v>348</v>
      </c>
      <c r="F335" s="12" t="s">
        <v>1299</v>
      </c>
      <c r="G335" s="12" t="s">
        <v>1056</v>
      </c>
      <c r="H335" s="18" t="s">
        <v>1418</v>
      </c>
      <c r="I335" s="12"/>
      <c r="J335" s="13" t="s">
        <v>696</v>
      </c>
      <c r="K335" s="191">
        <f t="shared" si="89"/>
        <v>250000</v>
      </c>
      <c r="L335" s="213">
        <v>250000</v>
      </c>
      <c r="M335" s="213">
        <v>0</v>
      </c>
      <c r="N335" s="213">
        <v>0</v>
      </c>
      <c r="O335" s="213">
        <v>0</v>
      </c>
      <c r="P335" s="213">
        <v>0</v>
      </c>
      <c r="Q335" s="192">
        <v>0</v>
      </c>
      <c r="R335" s="210" t="s">
        <v>85</v>
      </c>
      <c r="S335" s="204" t="s">
        <v>85</v>
      </c>
      <c r="T335" s="204" t="s">
        <v>86</v>
      </c>
      <c r="U335" s="204">
        <v>2020</v>
      </c>
    </row>
    <row r="336" spans="1:21" ht="39" customHeight="1" x14ac:dyDescent="0.25">
      <c r="A336" s="23" t="s">
        <v>813</v>
      </c>
      <c r="B336" s="262" t="s">
        <v>583</v>
      </c>
      <c r="C336" s="75" t="s">
        <v>741</v>
      </c>
      <c r="D336" s="12" t="s">
        <v>1287</v>
      </c>
      <c r="E336" s="12" t="s">
        <v>348</v>
      </c>
      <c r="F336" s="12" t="s">
        <v>1299</v>
      </c>
      <c r="G336" s="12" t="s">
        <v>1056</v>
      </c>
      <c r="H336" s="18" t="s">
        <v>1418</v>
      </c>
      <c r="I336" s="12"/>
      <c r="J336" s="13" t="s">
        <v>696</v>
      </c>
      <c r="K336" s="191">
        <f t="shared" si="89"/>
        <v>250000</v>
      </c>
      <c r="L336" s="213">
        <v>250000</v>
      </c>
      <c r="M336" s="213">
        <v>0</v>
      </c>
      <c r="N336" s="213">
        <v>0</v>
      </c>
      <c r="O336" s="213">
        <v>0</v>
      </c>
      <c r="P336" s="213">
        <v>0</v>
      </c>
      <c r="Q336" s="192">
        <v>0</v>
      </c>
      <c r="R336" s="210" t="s">
        <v>85</v>
      </c>
      <c r="S336" s="204" t="s">
        <v>85</v>
      </c>
      <c r="T336" s="204" t="s">
        <v>86</v>
      </c>
      <c r="U336" s="204">
        <v>2020</v>
      </c>
    </row>
    <row r="337" spans="1:21" ht="39" customHeight="1" x14ac:dyDescent="0.25">
      <c r="A337" s="23" t="s">
        <v>1073</v>
      </c>
      <c r="B337" s="262" t="s">
        <v>584</v>
      </c>
      <c r="C337" s="75" t="s">
        <v>1520</v>
      </c>
      <c r="D337" s="12" t="s">
        <v>1421</v>
      </c>
      <c r="E337" s="12" t="s">
        <v>1417</v>
      </c>
      <c r="F337" s="11" t="s">
        <v>1285</v>
      </c>
      <c r="G337" s="12" t="s">
        <v>1100</v>
      </c>
      <c r="H337" s="18" t="s">
        <v>1418</v>
      </c>
      <c r="I337" s="16"/>
      <c r="J337" s="16"/>
      <c r="K337" s="191">
        <f t="shared" si="89"/>
        <v>890178.15999999992</v>
      </c>
      <c r="L337" s="212">
        <v>66763.360000000001</v>
      </c>
      <c r="M337" s="213">
        <v>66763.360000000001</v>
      </c>
      <c r="N337" s="212">
        <v>0</v>
      </c>
      <c r="O337" s="212">
        <v>0</v>
      </c>
      <c r="P337" s="213">
        <v>756651.44</v>
      </c>
      <c r="Q337" s="192">
        <v>0</v>
      </c>
      <c r="R337" s="224" t="s">
        <v>1173</v>
      </c>
      <c r="S337" s="215" t="s">
        <v>1180</v>
      </c>
      <c r="T337" s="215" t="s">
        <v>36</v>
      </c>
      <c r="U337" s="215">
        <v>2020</v>
      </c>
    </row>
    <row r="338" spans="1:21" ht="39" customHeight="1" x14ac:dyDescent="0.25">
      <c r="A338" s="23" t="s">
        <v>1074</v>
      </c>
      <c r="B338" s="262" t="s">
        <v>585</v>
      </c>
      <c r="C338" s="75" t="s">
        <v>711</v>
      </c>
      <c r="D338" s="12" t="s">
        <v>1287</v>
      </c>
      <c r="E338" s="12" t="s">
        <v>348</v>
      </c>
      <c r="F338" s="12" t="s">
        <v>1299</v>
      </c>
      <c r="G338" s="12" t="s">
        <v>1056</v>
      </c>
      <c r="H338" s="12" t="s">
        <v>1418</v>
      </c>
      <c r="I338" s="12"/>
      <c r="J338" s="12"/>
      <c r="K338" s="191">
        <f t="shared" si="89"/>
        <v>221546</v>
      </c>
      <c r="L338" s="202">
        <v>44310</v>
      </c>
      <c r="M338" s="213">
        <v>0</v>
      </c>
      <c r="N338" s="213">
        <v>0</v>
      </c>
      <c r="O338" s="213">
        <v>0</v>
      </c>
      <c r="P338" s="202">
        <v>177236</v>
      </c>
      <c r="Q338" s="192">
        <v>0</v>
      </c>
      <c r="R338" s="210" t="s">
        <v>1168</v>
      </c>
      <c r="S338" s="204" t="s">
        <v>1194</v>
      </c>
      <c r="T338" s="204" t="s">
        <v>1166</v>
      </c>
      <c r="U338" s="204">
        <v>2018</v>
      </c>
    </row>
    <row r="339" spans="1:21" ht="39" customHeight="1" x14ac:dyDescent="0.25">
      <c r="A339" s="23" t="s">
        <v>1103</v>
      </c>
      <c r="B339" s="262" t="s">
        <v>586</v>
      </c>
      <c r="C339" s="19" t="s">
        <v>39</v>
      </c>
      <c r="D339" s="12" t="s">
        <v>1287</v>
      </c>
      <c r="E339" s="12" t="s">
        <v>348</v>
      </c>
      <c r="F339" s="12" t="s">
        <v>1299</v>
      </c>
      <c r="G339" s="12" t="s">
        <v>1056</v>
      </c>
      <c r="H339" s="18" t="s">
        <v>1418</v>
      </c>
      <c r="I339" s="12"/>
      <c r="J339" s="12"/>
      <c r="K339" s="191">
        <f t="shared" si="89"/>
        <v>144575</v>
      </c>
      <c r="L339" s="213">
        <v>28915</v>
      </c>
      <c r="M339" s="213">
        <v>0</v>
      </c>
      <c r="N339" s="213">
        <v>0</v>
      </c>
      <c r="O339" s="213">
        <v>0</v>
      </c>
      <c r="P339" s="213">
        <v>115660</v>
      </c>
      <c r="Q339" s="192">
        <v>0</v>
      </c>
      <c r="R339" s="210" t="s">
        <v>1168</v>
      </c>
      <c r="S339" s="204" t="s">
        <v>1194</v>
      </c>
      <c r="T339" s="204" t="s">
        <v>1166</v>
      </c>
      <c r="U339" s="204">
        <v>2018</v>
      </c>
    </row>
    <row r="340" spans="1:21" ht="39" customHeight="1" x14ac:dyDescent="0.25">
      <c r="A340" s="23" t="s">
        <v>1201</v>
      </c>
      <c r="B340" s="262" t="s">
        <v>587</v>
      </c>
      <c r="C340" s="75" t="s">
        <v>1206</v>
      </c>
      <c r="D340" s="12" t="s">
        <v>1207</v>
      </c>
      <c r="E340" s="12" t="s">
        <v>348</v>
      </c>
      <c r="F340" s="12" t="s">
        <v>1299</v>
      </c>
      <c r="G340" s="12" t="s">
        <v>1056</v>
      </c>
      <c r="H340" s="18" t="s">
        <v>1418</v>
      </c>
      <c r="I340" s="12"/>
      <c r="J340" s="12"/>
      <c r="K340" s="191">
        <f t="shared" si="89"/>
        <v>60796.45</v>
      </c>
      <c r="L340" s="213">
        <v>10049</v>
      </c>
      <c r="M340" s="213">
        <v>0</v>
      </c>
      <c r="N340" s="213">
        <v>10551.45</v>
      </c>
      <c r="O340" s="213">
        <v>0</v>
      </c>
      <c r="P340" s="213">
        <v>40196</v>
      </c>
      <c r="Q340" s="192">
        <v>0</v>
      </c>
      <c r="R340" s="210" t="s">
        <v>1168</v>
      </c>
      <c r="S340" s="204" t="s">
        <v>94</v>
      </c>
      <c r="T340" s="204" t="s">
        <v>95</v>
      </c>
      <c r="U340" s="204">
        <v>2020</v>
      </c>
    </row>
    <row r="341" spans="1:21" ht="39" customHeight="1" x14ac:dyDescent="0.25">
      <c r="A341" s="23" t="s">
        <v>1210</v>
      </c>
      <c r="B341" s="262" t="s">
        <v>588</v>
      </c>
      <c r="C341" s="75" t="s">
        <v>1208</v>
      </c>
      <c r="D341" s="12" t="s">
        <v>1287</v>
      </c>
      <c r="E341" s="12" t="s">
        <v>348</v>
      </c>
      <c r="F341" s="12" t="s">
        <v>1299</v>
      </c>
      <c r="G341" s="12" t="s">
        <v>1056</v>
      </c>
      <c r="H341" s="18" t="s">
        <v>1418</v>
      </c>
      <c r="I341" s="12"/>
      <c r="J341" s="12"/>
      <c r="K341" s="191">
        <f t="shared" si="89"/>
        <v>164924</v>
      </c>
      <c r="L341" s="213">
        <v>32985</v>
      </c>
      <c r="M341" s="213">
        <v>0</v>
      </c>
      <c r="N341" s="213">
        <v>0</v>
      </c>
      <c r="O341" s="213">
        <v>0</v>
      </c>
      <c r="P341" s="213">
        <v>131939</v>
      </c>
      <c r="Q341" s="192">
        <v>0</v>
      </c>
      <c r="R341" s="210" t="s">
        <v>1168</v>
      </c>
      <c r="S341" s="204" t="s">
        <v>1194</v>
      </c>
      <c r="T341" s="204" t="s">
        <v>1166</v>
      </c>
      <c r="U341" s="204">
        <v>2019</v>
      </c>
    </row>
    <row r="342" spans="1:21" ht="39" customHeight="1" x14ac:dyDescent="0.25">
      <c r="A342" s="23" t="s">
        <v>1211</v>
      </c>
      <c r="B342" s="262" t="s">
        <v>589</v>
      </c>
      <c r="C342" s="75" t="s">
        <v>1209</v>
      </c>
      <c r="D342" s="12" t="s">
        <v>1287</v>
      </c>
      <c r="E342" s="12" t="s">
        <v>348</v>
      </c>
      <c r="F342" s="12" t="s">
        <v>1299</v>
      </c>
      <c r="G342" s="12" t="s">
        <v>1056</v>
      </c>
      <c r="H342" s="18" t="s">
        <v>1418</v>
      </c>
      <c r="I342" s="12"/>
      <c r="J342" s="12"/>
      <c r="K342" s="191">
        <f t="shared" si="89"/>
        <v>51960</v>
      </c>
      <c r="L342" s="213">
        <v>10392</v>
      </c>
      <c r="M342" s="213">
        <v>0</v>
      </c>
      <c r="N342" s="213">
        <v>0</v>
      </c>
      <c r="O342" s="213">
        <v>0</v>
      </c>
      <c r="P342" s="213">
        <v>41568</v>
      </c>
      <c r="Q342" s="192">
        <v>0</v>
      </c>
      <c r="R342" s="210" t="s">
        <v>1168</v>
      </c>
      <c r="S342" s="204" t="s">
        <v>1194</v>
      </c>
      <c r="T342" s="204" t="s">
        <v>1166</v>
      </c>
      <c r="U342" s="204">
        <v>2018</v>
      </c>
    </row>
    <row r="343" spans="1:21" ht="39" customHeight="1" x14ac:dyDescent="0.25">
      <c r="A343" s="23" t="s">
        <v>1212</v>
      </c>
      <c r="B343" s="262" t="s">
        <v>590</v>
      </c>
      <c r="C343" s="75" t="s">
        <v>1215</v>
      </c>
      <c r="D343" s="12" t="s">
        <v>1287</v>
      </c>
      <c r="E343" s="12" t="s">
        <v>348</v>
      </c>
      <c r="F343" s="12" t="s">
        <v>1299</v>
      </c>
      <c r="G343" s="12" t="s">
        <v>1056</v>
      </c>
      <c r="H343" s="12" t="s">
        <v>1418</v>
      </c>
      <c r="I343" s="12"/>
      <c r="J343" s="12"/>
      <c r="K343" s="191">
        <f t="shared" si="89"/>
        <v>54081</v>
      </c>
      <c r="L343" s="213">
        <v>10817</v>
      </c>
      <c r="M343" s="213">
        <v>0</v>
      </c>
      <c r="N343" s="213">
        <v>0</v>
      </c>
      <c r="O343" s="213">
        <v>0</v>
      </c>
      <c r="P343" s="213">
        <v>43264</v>
      </c>
      <c r="Q343" s="192">
        <v>0</v>
      </c>
      <c r="R343" s="210" t="s">
        <v>1168</v>
      </c>
      <c r="S343" s="204" t="s">
        <v>1194</v>
      </c>
      <c r="T343" s="204" t="s">
        <v>1166</v>
      </c>
      <c r="U343" s="204">
        <v>2018</v>
      </c>
    </row>
    <row r="344" spans="1:21" ht="39" customHeight="1" x14ac:dyDescent="0.25">
      <c r="A344" s="23" t="s">
        <v>1213</v>
      </c>
      <c r="B344" s="262" t="s">
        <v>591</v>
      </c>
      <c r="C344" s="75" t="s">
        <v>1216</v>
      </c>
      <c r="D344" s="12" t="s">
        <v>1287</v>
      </c>
      <c r="E344" s="12" t="s">
        <v>348</v>
      </c>
      <c r="F344" s="12" t="s">
        <v>1299</v>
      </c>
      <c r="G344" s="12" t="s">
        <v>1056</v>
      </c>
      <c r="H344" s="12" t="s">
        <v>1418</v>
      </c>
      <c r="I344" s="12"/>
      <c r="J344" s="12"/>
      <c r="K344" s="191">
        <f t="shared" si="89"/>
        <v>34225</v>
      </c>
      <c r="L344" s="213">
        <v>6845</v>
      </c>
      <c r="M344" s="213">
        <v>0</v>
      </c>
      <c r="N344" s="213">
        <v>0</v>
      </c>
      <c r="O344" s="213">
        <v>0</v>
      </c>
      <c r="P344" s="213">
        <v>27380</v>
      </c>
      <c r="Q344" s="192">
        <v>0</v>
      </c>
      <c r="R344" s="210" t="s">
        <v>1168</v>
      </c>
      <c r="S344" s="204" t="s">
        <v>1194</v>
      </c>
      <c r="T344" s="204" t="s">
        <v>1166</v>
      </c>
      <c r="U344" s="204">
        <v>2018</v>
      </c>
    </row>
    <row r="345" spans="1:21" ht="39" customHeight="1" x14ac:dyDescent="0.25">
      <c r="A345" s="23" t="s">
        <v>1221</v>
      </c>
      <c r="B345" s="262" t="s">
        <v>592</v>
      </c>
      <c r="C345" s="73" t="s">
        <v>1217</v>
      </c>
      <c r="D345" s="12" t="s">
        <v>1287</v>
      </c>
      <c r="E345" s="12" t="s">
        <v>348</v>
      </c>
      <c r="F345" s="12" t="s">
        <v>1299</v>
      </c>
      <c r="G345" s="12" t="s">
        <v>1056</v>
      </c>
      <c r="H345" s="18" t="s">
        <v>1418</v>
      </c>
      <c r="I345" s="12"/>
      <c r="J345" s="12"/>
      <c r="K345" s="191">
        <f t="shared" si="89"/>
        <v>51098</v>
      </c>
      <c r="L345" s="213">
        <v>10220</v>
      </c>
      <c r="M345" s="213">
        <v>0</v>
      </c>
      <c r="N345" s="213">
        <v>0</v>
      </c>
      <c r="O345" s="213">
        <v>0</v>
      </c>
      <c r="P345" s="213">
        <v>40878</v>
      </c>
      <c r="Q345" s="192">
        <v>0</v>
      </c>
      <c r="R345" s="210" t="s">
        <v>1168</v>
      </c>
      <c r="S345" s="204" t="s">
        <v>1194</v>
      </c>
      <c r="T345" s="204" t="s">
        <v>1166</v>
      </c>
      <c r="U345" s="204">
        <v>2018</v>
      </c>
    </row>
    <row r="346" spans="1:21" ht="39" customHeight="1" x14ac:dyDescent="0.25">
      <c r="A346" s="23" t="s">
        <v>1222</v>
      </c>
      <c r="B346" s="262" t="s">
        <v>593</v>
      </c>
      <c r="C346" s="73" t="s">
        <v>1218</v>
      </c>
      <c r="D346" s="12" t="s">
        <v>1287</v>
      </c>
      <c r="E346" s="12" t="s">
        <v>348</v>
      </c>
      <c r="F346" s="12" t="s">
        <v>1299</v>
      </c>
      <c r="G346" s="12" t="s">
        <v>1056</v>
      </c>
      <c r="H346" s="18" t="s">
        <v>1418</v>
      </c>
      <c r="I346" s="12"/>
      <c r="J346" s="12"/>
      <c r="K346" s="191">
        <f t="shared" si="89"/>
        <v>47350</v>
      </c>
      <c r="L346" s="213">
        <v>9470</v>
      </c>
      <c r="M346" s="213">
        <v>0</v>
      </c>
      <c r="N346" s="213">
        <v>0</v>
      </c>
      <c r="O346" s="213">
        <v>0</v>
      </c>
      <c r="P346" s="213">
        <v>37880</v>
      </c>
      <c r="Q346" s="192">
        <v>0</v>
      </c>
      <c r="R346" s="210" t="s">
        <v>1168</v>
      </c>
      <c r="S346" s="204" t="s">
        <v>1194</v>
      </c>
      <c r="T346" s="204" t="s">
        <v>1166</v>
      </c>
      <c r="U346" s="204">
        <v>2018</v>
      </c>
    </row>
    <row r="347" spans="1:21" ht="39" customHeight="1" x14ac:dyDescent="0.25">
      <c r="A347" s="23" t="s">
        <v>1223</v>
      </c>
      <c r="B347" s="262" t="s">
        <v>594</v>
      </c>
      <c r="C347" s="73" t="s">
        <v>1219</v>
      </c>
      <c r="D347" s="12" t="s">
        <v>1287</v>
      </c>
      <c r="E347" s="12" t="s">
        <v>348</v>
      </c>
      <c r="F347" s="12" t="s">
        <v>1299</v>
      </c>
      <c r="G347" s="12" t="s">
        <v>1056</v>
      </c>
      <c r="H347" s="18" t="s">
        <v>1418</v>
      </c>
      <c r="I347" s="12"/>
      <c r="J347" s="12"/>
      <c r="K347" s="191">
        <f t="shared" si="89"/>
        <v>33625</v>
      </c>
      <c r="L347" s="213">
        <v>6725</v>
      </c>
      <c r="M347" s="213">
        <v>0</v>
      </c>
      <c r="N347" s="213">
        <v>0</v>
      </c>
      <c r="O347" s="213">
        <v>0</v>
      </c>
      <c r="P347" s="213">
        <v>26900</v>
      </c>
      <c r="Q347" s="192">
        <v>0</v>
      </c>
      <c r="R347" s="210" t="s">
        <v>1168</v>
      </c>
      <c r="S347" s="204" t="s">
        <v>1194</v>
      </c>
      <c r="T347" s="204" t="s">
        <v>1166</v>
      </c>
      <c r="U347" s="204">
        <v>2018</v>
      </c>
    </row>
    <row r="348" spans="1:21" ht="39" customHeight="1" x14ac:dyDescent="0.25">
      <c r="A348" s="23" t="s">
        <v>1224</v>
      </c>
      <c r="B348" s="262" t="s">
        <v>595</v>
      </c>
      <c r="C348" s="73" t="s">
        <v>1220</v>
      </c>
      <c r="D348" s="12" t="s">
        <v>1287</v>
      </c>
      <c r="E348" s="12" t="s">
        <v>348</v>
      </c>
      <c r="F348" s="12" t="s">
        <v>1299</v>
      </c>
      <c r="G348" s="12" t="s">
        <v>1056</v>
      </c>
      <c r="H348" s="18" t="s">
        <v>1418</v>
      </c>
      <c r="I348" s="12"/>
      <c r="J348" s="12"/>
      <c r="K348" s="191">
        <f t="shared" si="89"/>
        <v>44295.82</v>
      </c>
      <c r="L348" s="213">
        <v>8859.17</v>
      </c>
      <c r="M348" s="213">
        <v>0</v>
      </c>
      <c r="N348" s="213">
        <v>0</v>
      </c>
      <c r="O348" s="213">
        <v>0</v>
      </c>
      <c r="P348" s="213">
        <v>35436.65</v>
      </c>
      <c r="Q348" s="192">
        <v>0</v>
      </c>
      <c r="R348" s="210" t="s">
        <v>1168</v>
      </c>
      <c r="S348" s="204" t="s">
        <v>94</v>
      </c>
      <c r="T348" s="204" t="s">
        <v>95</v>
      </c>
      <c r="U348" s="204">
        <v>2020</v>
      </c>
    </row>
    <row r="349" spans="1:21" ht="39" customHeight="1" x14ac:dyDescent="0.25">
      <c r="A349" s="23" t="s">
        <v>1225</v>
      </c>
      <c r="B349" s="262" t="s">
        <v>596</v>
      </c>
      <c r="C349" s="73" t="s">
        <v>97</v>
      </c>
      <c r="D349" s="12" t="s">
        <v>1416</v>
      </c>
      <c r="E349" s="12" t="s">
        <v>348</v>
      </c>
      <c r="F349" s="12" t="s">
        <v>1280</v>
      </c>
      <c r="G349" s="12" t="s">
        <v>1056</v>
      </c>
      <c r="H349" s="18" t="s">
        <v>1418</v>
      </c>
      <c r="I349" s="12"/>
      <c r="J349" s="12"/>
      <c r="K349" s="191">
        <f t="shared" si="89"/>
        <v>188838</v>
      </c>
      <c r="L349" s="213">
        <v>37768</v>
      </c>
      <c r="M349" s="213">
        <v>0</v>
      </c>
      <c r="N349" s="213">
        <v>0</v>
      </c>
      <c r="O349" s="213">
        <v>0</v>
      </c>
      <c r="P349" s="213">
        <v>151070</v>
      </c>
      <c r="Q349" s="192">
        <v>0</v>
      </c>
      <c r="R349" s="226" t="s">
        <v>1178</v>
      </c>
      <c r="S349" s="204" t="s">
        <v>1171</v>
      </c>
      <c r="T349" s="204" t="s">
        <v>1194</v>
      </c>
      <c r="U349" s="204">
        <v>2018</v>
      </c>
    </row>
    <row r="350" spans="1:21" ht="39" customHeight="1" x14ac:dyDescent="0.25">
      <c r="A350" s="23" t="s">
        <v>1226</v>
      </c>
      <c r="B350" s="262" t="s">
        <v>597</v>
      </c>
      <c r="C350" s="73" t="s">
        <v>100</v>
      </c>
      <c r="D350" s="12" t="s">
        <v>1416</v>
      </c>
      <c r="E350" s="12" t="s">
        <v>348</v>
      </c>
      <c r="F350" s="12" t="s">
        <v>1280</v>
      </c>
      <c r="G350" s="12" t="s">
        <v>1056</v>
      </c>
      <c r="H350" s="18" t="s">
        <v>1418</v>
      </c>
      <c r="I350" s="12"/>
      <c r="J350" s="12"/>
      <c r="K350" s="191">
        <f t="shared" si="89"/>
        <v>146546</v>
      </c>
      <c r="L350" s="213">
        <v>29310</v>
      </c>
      <c r="M350" s="213">
        <v>0</v>
      </c>
      <c r="N350" s="213">
        <v>0</v>
      </c>
      <c r="O350" s="213">
        <v>0</v>
      </c>
      <c r="P350" s="213">
        <v>117236</v>
      </c>
      <c r="Q350" s="192">
        <v>0</v>
      </c>
      <c r="R350" s="226" t="s">
        <v>1178</v>
      </c>
      <c r="S350" s="204" t="s">
        <v>1171</v>
      </c>
      <c r="T350" s="204" t="s">
        <v>1194</v>
      </c>
      <c r="U350" s="204">
        <v>2018</v>
      </c>
    </row>
    <row r="351" spans="1:21" ht="39" customHeight="1" x14ac:dyDescent="0.25">
      <c r="A351" s="23" t="s">
        <v>1228</v>
      </c>
      <c r="B351" s="262" t="s">
        <v>598</v>
      </c>
      <c r="C351" s="73" t="s">
        <v>1322</v>
      </c>
      <c r="D351" s="12" t="s">
        <v>1416</v>
      </c>
      <c r="E351" s="12" t="s">
        <v>348</v>
      </c>
      <c r="F351" s="12" t="s">
        <v>1280</v>
      </c>
      <c r="G351" s="12" t="s">
        <v>1056</v>
      </c>
      <c r="H351" s="18" t="s">
        <v>1418</v>
      </c>
      <c r="I351" s="12"/>
      <c r="J351" s="12"/>
      <c r="K351" s="191">
        <f t="shared" si="89"/>
        <v>103285</v>
      </c>
      <c r="L351" s="213">
        <v>20657</v>
      </c>
      <c r="M351" s="213">
        <v>0</v>
      </c>
      <c r="N351" s="213">
        <v>0</v>
      </c>
      <c r="O351" s="213">
        <v>0</v>
      </c>
      <c r="P351" s="213">
        <v>82628</v>
      </c>
      <c r="Q351" s="192">
        <v>0</v>
      </c>
      <c r="R351" s="226" t="s">
        <v>1178</v>
      </c>
      <c r="S351" s="204" t="s">
        <v>1171</v>
      </c>
      <c r="T351" s="204" t="s">
        <v>1194</v>
      </c>
      <c r="U351" s="204">
        <v>2018</v>
      </c>
    </row>
    <row r="352" spans="1:21" ht="39" customHeight="1" x14ac:dyDescent="0.25">
      <c r="A352" s="23" t="s">
        <v>1229</v>
      </c>
      <c r="B352" s="262" t="s">
        <v>599</v>
      </c>
      <c r="C352" s="73" t="s">
        <v>1326</v>
      </c>
      <c r="D352" s="12" t="s">
        <v>1416</v>
      </c>
      <c r="E352" s="12" t="s">
        <v>348</v>
      </c>
      <c r="F352" s="12" t="s">
        <v>1280</v>
      </c>
      <c r="G352" s="12" t="s">
        <v>1056</v>
      </c>
      <c r="H352" s="18" t="s">
        <v>1418</v>
      </c>
      <c r="I352" s="12"/>
      <c r="J352" s="12"/>
      <c r="K352" s="191">
        <f t="shared" si="89"/>
        <v>235829</v>
      </c>
      <c r="L352" s="213">
        <v>47166</v>
      </c>
      <c r="M352" s="213">
        <v>0</v>
      </c>
      <c r="N352" s="213">
        <v>0</v>
      </c>
      <c r="O352" s="213">
        <v>0</v>
      </c>
      <c r="P352" s="213">
        <v>188663</v>
      </c>
      <c r="Q352" s="192">
        <v>0</v>
      </c>
      <c r="R352" s="226" t="s">
        <v>1178</v>
      </c>
      <c r="S352" s="204" t="s">
        <v>1171</v>
      </c>
      <c r="T352" s="204" t="s">
        <v>1194</v>
      </c>
      <c r="U352" s="204">
        <v>2018</v>
      </c>
    </row>
    <row r="353" spans="1:21" ht="39" customHeight="1" x14ac:dyDescent="0.25">
      <c r="A353" s="23" t="s">
        <v>1230</v>
      </c>
      <c r="B353" s="262" t="s">
        <v>600</v>
      </c>
      <c r="C353" s="73" t="s">
        <v>40</v>
      </c>
      <c r="D353" s="12" t="s">
        <v>1287</v>
      </c>
      <c r="E353" s="12" t="s">
        <v>348</v>
      </c>
      <c r="F353" s="12" t="s">
        <v>1299</v>
      </c>
      <c r="G353" s="12" t="s">
        <v>1056</v>
      </c>
      <c r="H353" s="18" t="s">
        <v>1418</v>
      </c>
      <c r="I353" s="12"/>
      <c r="J353" s="12"/>
      <c r="K353" s="191">
        <f t="shared" si="89"/>
        <v>197805.57</v>
      </c>
      <c r="L353" s="213">
        <v>39561.120000000003</v>
      </c>
      <c r="M353" s="213">
        <v>0</v>
      </c>
      <c r="N353" s="213">
        <v>0</v>
      </c>
      <c r="O353" s="213">
        <v>0</v>
      </c>
      <c r="P353" s="213">
        <v>158244.45000000001</v>
      </c>
      <c r="Q353" s="192">
        <v>0</v>
      </c>
      <c r="R353" s="210" t="s">
        <v>1168</v>
      </c>
      <c r="S353" s="204" t="s">
        <v>94</v>
      </c>
      <c r="T353" s="204" t="s">
        <v>95</v>
      </c>
      <c r="U353" s="204">
        <v>2020</v>
      </c>
    </row>
    <row r="354" spans="1:21" ht="39" customHeight="1" x14ac:dyDescent="0.25">
      <c r="A354" s="23" t="s">
        <v>145</v>
      </c>
      <c r="B354" s="262" t="s">
        <v>601</v>
      </c>
      <c r="C354" s="73" t="s">
        <v>1521</v>
      </c>
      <c r="D354" s="13" t="s">
        <v>1421</v>
      </c>
      <c r="E354" s="13" t="s">
        <v>1417</v>
      </c>
      <c r="F354" s="13" t="s">
        <v>1285</v>
      </c>
      <c r="G354" s="13" t="s">
        <v>1100</v>
      </c>
      <c r="H354" s="17" t="s">
        <v>1418</v>
      </c>
      <c r="I354" s="12"/>
      <c r="J354" s="12"/>
      <c r="K354" s="191">
        <f t="shared" si="89"/>
        <v>890178.15999999992</v>
      </c>
      <c r="L354" s="213">
        <v>66763.360000000001</v>
      </c>
      <c r="M354" s="213">
        <v>66763.360000000001</v>
      </c>
      <c r="N354" s="213">
        <v>0</v>
      </c>
      <c r="O354" s="213">
        <v>0</v>
      </c>
      <c r="P354" s="213">
        <v>756651.44</v>
      </c>
      <c r="Q354" s="192">
        <v>0</v>
      </c>
      <c r="R354" s="203" t="s">
        <v>1180</v>
      </c>
      <c r="S354" s="204" t="s">
        <v>1174</v>
      </c>
      <c r="T354" s="204" t="s">
        <v>1197</v>
      </c>
      <c r="U354" s="204">
        <v>2020</v>
      </c>
    </row>
    <row r="355" spans="1:21" ht="39" customHeight="1" x14ac:dyDescent="0.25">
      <c r="A355" s="23" t="s">
        <v>157</v>
      </c>
      <c r="B355" s="262" t="s">
        <v>602</v>
      </c>
      <c r="C355" s="73" t="s">
        <v>158</v>
      </c>
      <c r="D355" s="13" t="s">
        <v>1024</v>
      </c>
      <c r="E355" s="13" t="s">
        <v>348</v>
      </c>
      <c r="F355" s="13" t="s">
        <v>1025</v>
      </c>
      <c r="G355" s="13" t="s">
        <v>1056</v>
      </c>
      <c r="H355" s="17" t="s">
        <v>1418</v>
      </c>
      <c r="I355" s="12"/>
      <c r="J355" s="12"/>
      <c r="K355" s="191">
        <f t="shared" si="89"/>
        <v>226312</v>
      </c>
      <c r="L355" s="213">
        <v>45263</v>
      </c>
      <c r="M355" s="213">
        <v>0</v>
      </c>
      <c r="N355" s="213">
        <v>0</v>
      </c>
      <c r="O355" s="213">
        <v>0</v>
      </c>
      <c r="P355" s="213">
        <v>181049</v>
      </c>
      <c r="Q355" s="192">
        <v>0</v>
      </c>
      <c r="R355" s="203" t="s">
        <v>1168</v>
      </c>
      <c r="S355" s="204" t="s">
        <v>1194</v>
      </c>
      <c r="T355" s="204" t="s">
        <v>1166</v>
      </c>
      <c r="U355" s="204">
        <v>2020</v>
      </c>
    </row>
    <row r="356" spans="1:21" ht="39" customHeight="1" x14ac:dyDescent="0.25">
      <c r="A356" s="23" t="s">
        <v>159</v>
      </c>
      <c r="B356" s="262" t="s">
        <v>603</v>
      </c>
      <c r="C356" s="73" t="s">
        <v>160</v>
      </c>
      <c r="D356" s="13" t="s">
        <v>1024</v>
      </c>
      <c r="E356" s="13" t="s">
        <v>348</v>
      </c>
      <c r="F356" s="13" t="s">
        <v>1025</v>
      </c>
      <c r="G356" s="13" t="s">
        <v>1056</v>
      </c>
      <c r="H356" s="17" t="s">
        <v>1418</v>
      </c>
      <c r="I356" s="12"/>
      <c r="J356" s="12"/>
      <c r="K356" s="191">
        <f t="shared" si="89"/>
        <v>280000</v>
      </c>
      <c r="L356" s="213">
        <v>0</v>
      </c>
      <c r="M356" s="213">
        <v>0</v>
      </c>
      <c r="N356" s="213">
        <v>94876.04</v>
      </c>
      <c r="O356" s="213">
        <v>0</v>
      </c>
      <c r="P356" s="213">
        <v>185123.96</v>
      </c>
      <c r="Q356" s="192">
        <v>0</v>
      </c>
      <c r="R356" s="203" t="s">
        <v>1168</v>
      </c>
      <c r="S356" s="204" t="s">
        <v>1888</v>
      </c>
      <c r="T356" s="204" t="s">
        <v>59</v>
      </c>
      <c r="U356" s="204">
        <v>2020</v>
      </c>
    </row>
    <row r="357" spans="1:21" ht="39" customHeight="1" x14ac:dyDescent="0.25">
      <c r="A357" s="23" t="s">
        <v>161</v>
      </c>
      <c r="B357" s="262" t="s">
        <v>604</v>
      </c>
      <c r="C357" s="73" t="s">
        <v>162</v>
      </c>
      <c r="D357" s="13" t="s">
        <v>1421</v>
      </c>
      <c r="E357" s="13" t="s">
        <v>348</v>
      </c>
      <c r="F357" s="13" t="s">
        <v>1285</v>
      </c>
      <c r="G357" s="13" t="s">
        <v>1056</v>
      </c>
      <c r="H357" s="17" t="s">
        <v>1418</v>
      </c>
      <c r="I357" s="12"/>
      <c r="J357" s="12"/>
      <c r="K357" s="191">
        <f t="shared" si="89"/>
        <v>24787</v>
      </c>
      <c r="L357" s="213">
        <v>4958</v>
      </c>
      <c r="M357" s="213">
        <v>0</v>
      </c>
      <c r="N357" s="213">
        <v>0</v>
      </c>
      <c r="O357" s="213">
        <v>0</v>
      </c>
      <c r="P357" s="213">
        <v>19829</v>
      </c>
      <c r="Q357" s="192">
        <v>0</v>
      </c>
      <c r="R357" s="203" t="s">
        <v>1168</v>
      </c>
      <c r="S357" s="204" t="s">
        <v>1194</v>
      </c>
      <c r="T357" s="204" t="s">
        <v>1173</v>
      </c>
      <c r="U357" s="204">
        <v>2018</v>
      </c>
    </row>
    <row r="358" spans="1:21" ht="39" customHeight="1" x14ac:dyDescent="0.25">
      <c r="A358" s="23" t="s">
        <v>163</v>
      </c>
      <c r="B358" s="262" t="s">
        <v>605</v>
      </c>
      <c r="C358" s="73" t="s">
        <v>164</v>
      </c>
      <c r="D358" s="13" t="s">
        <v>1421</v>
      </c>
      <c r="E358" s="13" t="s">
        <v>348</v>
      </c>
      <c r="F358" s="13" t="s">
        <v>1285</v>
      </c>
      <c r="G358" s="13" t="s">
        <v>1056</v>
      </c>
      <c r="H358" s="17" t="s">
        <v>1418</v>
      </c>
      <c r="I358" s="12"/>
      <c r="J358" s="12"/>
      <c r="K358" s="191">
        <f t="shared" si="89"/>
        <v>32502</v>
      </c>
      <c r="L358" s="213">
        <v>6501</v>
      </c>
      <c r="M358" s="213">
        <v>0</v>
      </c>
      <c r="N358" s="213">
        <v>0</v>
      </c>
      <c r="O358" s="213">
        <v>0</v>
      </c>
      <c r="P358" s="213">
        <v>26001</v>
      </c>
      <c r="Q358" s="192">
        <v>0</v>
      </c>
      <c r="R358" s="203" t="s">
        <v>1168</v>
      </c>
      <c r="S358" s="204" t="s">
        <v>1194</v>
      </c>
      <c r="T358" s="204" t="s">
        <v>1173</v>
      </c>
      <c r="U358" s="204">
        <v>2018</v>
      </c>
    </row>
    <row r="359" spans="1:21" ht="39" customHeight="1" x14ac:dyDescent="0.25">
      <c r="A359" s="23" t="s">
        <v>165</v>
      </c>
      <c r="B359" s="262" t="s">
        <v>606</v>
      </c>
      <c r="C359" s="73" t="s">
        <v>166</v>
      </c>
      <c r="D359" s="13" t="s">
        <v>1421</v>
      </c>
      <c r="E359" s="13" t="s">
        <v>348</v>
      </c>
      <c r="F359" s="13" t="s">
        <v>1285</v>
      </c>
      <c r="G359" s="13" t="s">
        <v>1056</v>
      </c>
      <c r="H359" s="17" t="s">
        <v>1418</v>
      </c>
      <c r="I359" s="12"/>
      <c r="J359" s="12"/>
      <c r="K359" s="191">
        <f t="shared" si="89"/>
        <v>48483</v>
      </c>
      <c r="L359" s="213">
        <v>9697</v>
      </c>
      <c r="M359" s="213">
        <v>0</v>
      </c>
      <c r="N359" s="213">
        <v>0</v>
      </c>
      <c r="O359" s="213">
        <v>0</v>
      </c>
      <c r="P359" s="213">
        <v>38786</v>
      </c>
      <c r="Q359" s="192">
        <v>0</v>
      </c>
      <c r="R359" s="203" t="s">
        <v>1168</v>
      </c>
      <c r="S359" s="204" t="s">
        <v>1194</v>
      </c>
      <c r="T359" s="204" t="s">
        <v>1173</v>
      </c>
      <c r="U359" s="204">
        <v>2018</v>
      </c>
    </row>
    <row r="360" spans="1:21" ht="39" customHeight="1" x14ac:dyDescent="0.25">
      <c r="A360" s="23" t="s">
        <v>167</v>
      </c>
      <c r="B360" s="262" t="s">
        <v>607</v>
      </c>
      <c r="C360" s="73" t="s">
        <v>168</v>
      </c>
      <c r="D360" s="13" t="s">
        <v>1421</v>
      </c>
      <c r="E360" s="13" t="s">
        <v>348</v>
      </c>
      <c r="F360" s="13" t="s">
        <v>1285</v>
      </c>
      <c r="G360" s="13" t="s">
        <v>1056</v>
      </c>
      <c r="H360" s="17" t="s">
        <v>1418</v>
      </c>
      <c r="I360" s="12"/>
      <c r="J360" s="12"/>
      <c r="K360" s="191">
        <f t="shared" si="89"/>
        <v>103209</v>
      </c>
      <c r="L360" s="213">
        <v>20643</v>
      </c>
      <c r="M360" s="213">
        <v>0</v>
      </c>
      <c r="N360" s="213">
        <v>0</v>
      </c>
      <c r="O360" s="213">
        <v>0</v>
      </c>
      <c r="P360" s="213">
        <v>82566</v>
      </c>
      <c r="Q360" s="192">
        <v>0</v>
      </c>
      <c r="R360" s="203" t="s">
        <v>1168</v>
      </c>
      <c r="S360" s="204" t="s">
        <v>1194</v>
      </c>
      <c r="T360" s="204" t="s">
        <v>1173</v>
      </c>
      <c r="U360" s="204">
        <v>2018</v>
      </c>
    </row>
    <row r="361" spans="1:21" ht="39" customHeight="1" x14ac:dyDescent="0.25">
      <c r="A361" s="23" t="s">
        <v>169</v>
      </c>
      <c r="B361" s="262" t="s">
        <v>608</v>
      </c>
      <c r="C361" s="73" t="s">
        <v>170</v>
      </c>
      <c r="D361" s="13" t="s">
        <v>1421</v>
      </c>
      <c r="E361" s="13" t="s">
        <v>348</v>
      </c>
      <c r="F361" s="13" t="s">
        <v>1285</v>
      </c>
      <c r="G361" s="13" t="s">
        <v>1056</v>
      </c>
      <c r="H361" s="17" t="s">
        <v>1418</v>
      </c>
      <c r="I361" s="12"/>
      <c r="J361" s="12"/>
      <c r="K361" s="191">
        <f t="shared" si="89"/>
        <v>24245</v>
      </c>
      <c r="L361" s="213">
        <v>4849</v>
      </c>
      <c r="M361" s="213">
        <v>0</v>
      </c>
      <c r="N361" s="213">
        <v>0</v>
      </c>
      <c r="O361" s="213">
        <v>0</v>
      </c>
      <c r="P361" s="213">
        <v>19396</v>
      </c>
      <c r="Q361" s="192">
        <v>0</v>
      </c>
      <c r="R361" s="203" t="s">
        <v>1168</v>
      </c>
      <c r="S361" s="204" t="s">
        <v>1194</v>
      </c>
      <c r="T361" s="204" t="s">
        <v>1173</v>
      </c>
      <c r="U361" s="204">
        <v>2018</v>
      </c>
    </row>
    <row r="362" spans="1:21" ht="54" customHeight="1" x14ac:dyDescent="0.25">
      <c r="A362" s="23" t="s">
        <v>171</v>
      </c>
      <c r="B362" s="262" t="s">
        <v>609</v>
      </c>
      <c r="C362" s="73" t="s">
        <v>172</v>
      </c>
      <c r="D362" s="13" t="s">
        <v>1421</v>
      </c>
      <c r="E362" s="13" t="s">
        <v>348</v>
      </c>
      <c r="F362" s="13" t="s">
        <v>1285</v>
      </c>
      <c r="G362" s="13" t="s">
        <v>1056</v>
      </c>
      <c r="H362" s="17" t="s">
        <v>1418</v>
      </c>
      <c r="I362" s="12"/>
      <c r="J362" s="12"/>
      <c r="K362" s="191">
        <f t="shared" si="89"/>
        <v>33299</v>
      </c>
      <c r="L362" s="213">
        <v>17819</v>
      </c>
      <c r="M362" s="213">
        <v>0</v>
      </c>
      <c r="N362" s="213">
        <v>0</v>
      </c>
      <c r="O362" s="213">
        <v>0</v>
      </c>
      <c r="P362" s="213">
        <v>15480</v>
      </c>
      <c r="Q362" s="192">
        <v>0</v>
      </c>
      <c r="R362" s="203" t="s">
        <v>1168</v>
      </c>
      <c r="S362" s="204" t="s">
        <v>1194</v>
      </c>
      <c r="T362" s="204" t="s">
        <v>1173</v>
      </c>
      <c r="U362" s="204">
        <v>2018</v>
      </c>
    </row>
    <row r="363" spans="1:21" ht="54" customHeight="1" x14ac:dyDescent="0.25">
      <c r="A363" s="23" t="s">
        <v>173</v>
      </c>
      <c r="B363" s="262" t="s">
        <v>610</v>
      </c>
      <c r="C363" s="73" t="s">
        <v>174</v>
      </c>
      <c r="D363" s="13" t="s">
        <v>1421</v>
      </c>
      <c r="E363" s="13" t="s">
        <v>348</v>
      </c>
      <c r="F363" s="13" t="s">
        <v>1285</v>
      </c>
      <c r="G363" s="13" t="s">
        <v>1056</v>
      </c>
      <c r="H363" s="17" t="s">
        <v>1418</v>
      </c>
      <c r="I363" s="12"/>
      <c r="J363" s="12"/>
      <c r="K363" s="191">
        <f t="shared" si="89"/>
        <v>19473</v>
      </c>
      <c r="L363" s="213">
        <v>3895</v>
      </c>
      <c r="M363" s="213">
        <v>0</v>
      </c>
      <c r="N363" s="213">
        <v>0</v>
      </c>
      <c r="O363" s="213">
        <v>0</v>
      </c>
      <c r="P363" s="213">
        <v>15578</v>
      </c>
      <c r="Q363" s="192">
        <v>0</v>
      </c>
      <c r="R363" s="203" t="s">
        <v>1168</v>
      </c>
      <c r="S363" s="204" t="s">
        <v>1194</v>
      </c>
      <c r="T363" s="204" t="s">
        <v>1173</v>
      </c>
      <c r="U363" s="204">
        <v>2018</v>
      </c>
    </row>
    <row r="364" spans="1:21" ht="54" customHeight="1" x14ac:dyDescent="0.25">
      <c r="A364" s="23" t="s">
        <v>175</v>
      </c>
      <c r="B364" s="262" t="s">
        <v>611</v>
      </c>
      <c r="C364" s="73" t="s">
        <v>176</v>
      </c>
      <c r="D364" s="13" t="s">
        <v>1421</v>
      </c>
      <c r="E364" s="13" t="s">
        <v>348</v>
      </c>
      <c r="F364" s="13" t="s">
        <v>1285</v>
      </c>
      <c r="G364" s="13" t="s">
        <v>1056</v>
      </c>
      <c r="H364" s="17" t="s">
        <v>1418</v>
      </c>
      <c r="I364" s="12"/>
      <c r="J364" s="12"/>
      <c r="K364" s="191">
        <f t="shared" si="89"/>
        <v>23504</v>
      </c>
      <c r="L364" s="213">
        <v>4701</v>
      </c>
      <c r="M364" s="213">
        <v>0</v>
      </c>
      <c r="N364" s="213">
        <v>0</v>
      </c>
      <c r="O364" s="213">
        <v>0</v>
      </c>
      <c r="P364" s="213">
        <v>18803</v>
      </c>
      <c r="Q364" s="192">
        <v>0</v>
      </c>
      <c r="R364" s="203" t="s">
        <v>1168</v>
      </c>
      <c r="S364" s="204" t="s">
        <v>1194</v>
      </c>
      <c r="T364" s="204" t="s">
        <v>1173</v>
      </c>
      <c r="U364" s="204">
        <v>2018</v>
      </c>
    </row>
    <row r="365" spans="1:21" ht="54" customHeight="1" x14ac:dyDescent="0.25">
      <c r="A365" s="23" t="s">
        <v>177</v>
      </c>
      <c r="B365" s="262" t="s">
        <v>612</v>
      </c>
      <c r="C365" s="73" t="s">
        <v>178</v>
      </c>
      <c r="D365" s="13" t="s">
        <v>1421</v>
      </c>
      <c r="E365" s="13" t="s">
        <v>348</v>
      </c>
      <c r="F365" s="13" t="s">
        <v>1285</v>
      </c>
      <c r="G365" s="13" t="s">
        <v>1056</v>
      </c>
      <c r="H365" s="17" t="s">
        <v>1418</v>
      </c>
      <c r="I365" s="12"/>
      <c r="J365" s="12"/>
      <c r="K365" s="191">
        <f t="shared" si="89"/>
        <v>25210</v>
      </c>
      <c r="L365" s="213">
        <v>5043</v>
      </c>
      <c r="M365" s="213">
        <v>0</v>
      </c>
      <c r="N365" s="213">
        <v>0</v>
      </c>
      <c r="O365" s="213">
        <v>0</v>
      </c>
      <c r="P365" s="213">
        <v>20167</v>
      </c>
      <c r="Q365" s="192">
        <v>0</v>
      </c>
      <c r="R365" s="203" t="s">
        <v>1168</v>
      </c>
      <c r="S365" s="204" t="s">
        <v>1194</v>
      </c>
      <c r="T365" s="204" t="s">
        <v>1173</v>
      </c>
      <c r="U365" s="204">
        <v>2018</v>
      </c>
    </row>
    <row r="366" spans="1:21" ht="54" customHeight="1" x14ac:dyDescent="0.25">
      <c r="A366" s="23" t="s">
        <v>179</v>
      </c>
      <c r="B366" s="262" t="s">
        <v>613</v>
      </c>
      <c r="C366" s="73" t="s">
        <v>180</v>
      </c>
      <c r="D366" s="13" t="s">
        <v>1421</v>
      </c>
      <c r="E366" s="13" t="s">
        <v>348</v>
      </c>
      <c r="F366" s="13" t="s">
        <v>1285</v>
      </c>
      <c r="G366" s="13" t="s">
        <v>1056</v>
      </c>
      <c r="H366" s="17" t="s">
        <v>1418</v>
      </c>
      <c r="I366" s="12"/>
      <c r="J366" s="12"/>
      <c r="K366" s="191">
        <f t="shared" si="89"/>
        <v>50609</v>
      </c>
      <c r="L366" s="213">
        <v>10122</v>
      </c>
      <c r="M366" s="213">
        <v>0</v>
      </c>
      <c r="N366" s="213">
        <v>0</v>
      </c>
      <c r="O366" s="213">
        <v>0</v>
      </c>
      <c r="P366" s="213">
        <v>40487</v>
      </c>
      <c r="Q366" s="192">
        <v>0</v>
      </c>
      <c r="R366" s="203" t="s">
        <v>1168</v>
      </c>
      <c r="S366" s="204" t="s">
        <v>1194</v>
      </c>
      <c r="T366" s="204" t="s">
        <v>1173</v>
      </c>
      <c r="U366" s="204">
        <v>2018</v>
      </c>
    </row>
    <row r="367" spans="1:21" ht="54" customHeight="1" x14ac:dyDescent="0.25">
      <c r="A367" s="23" t="s">
        <v>181</v>
      </c>
      <c r="B367" s="262" t="s">
        <v>614</v>
      </c>
      <c r="C367" s="73" t="s">
        <v>182</v>
      </c>
      <c r="D367" s="13" t="s">
        <v>1421</v>
      </c>
      <c r="E367" s="13" t="s">
        <v>348</v>
      </c>
      <c r="F367" s="13" t="s">
        <v>1285</v>
      </c>
      <c r="G367" s="13" t="s">
        <v>1056</v>
      </c>
      <c r="H367" s="17" t="s">
        <v>1418</v>
      </c>
      <c r="I367" s="12"/>
      <c r="J367" s="12"/>
      <c r="K367" s="191">
        <f t="shared" si="89"/>
        <v>62510</v>
      </c>
      <c r="L367" s="213">
        <v>12503</v>
      </c>
      <c r="M367" s="213">
        <v>0</v>
      </c>
      <c r="N367" s="213">
        <v>0</v>
      </c>
      <c r="O367" s="213">
        <v>0</v>
      </c>
      <c r="P367" s="213">
        <v>50007</v>
      </c>
      <c r="Q367" s="192">
        <v>0</v>
      </c>
      <c r="R367" s="203" t="s">
        <v>1168</v>
      </c>
      <c r="S367" s="204" t="s">
        <v>1194</v>
      </c>
      <c r="T367" s="204" t="s">
        <v>1173</v>
      </c>
      <c r="U367" s="204">
        <v>2018</v>
      </c>
    </row>
    <row r="368" spans="1:21" ht="54" customHeight="1" x14ac:dyDescent="0.25">
      <c r="A368" s="23" t="s">
        <v>183</v>
      </c>
      <c r="B368" s="262" t="s">
        <v>615</v>
      </c>
      <c r="C368" s="73" t="s">
        <v>184</v>
      </c>
      <c r="D368" s="13" t="s">
        <v>1421</v>
      </c>
      <c r="E368" s="13" t="s">
        <v>348</v>
      </c>
      <c r="F368" s="13" t="s">
        <v>1285</v>
      </c>
      <c r="G368" s="13" t="s">
        <v>1056</v>
      </c>
      <c r="H368" s="17" t="s">
        <v>1418</v>
      </c>
      <c r="I368" s="12"/>
      <c r="J368" s="12"/>
      <c r="K368" s="191">
        <f t="shared" si="89"/>
        <v>249969</v>
      </c>
      <c r="L368" s="213">
        <v>49994</v>
      </c>
      <c r="M368" s="213">
        <v>0</v>
      </c>
      <c r="N368" s="213">
        <v>0</v>
      </c>
      <c r="O368" s="213">
        <v>0</v>
      </c>
      <c r="P368" s="213">
        <v>199975</v>
      </c>
      <c r="Q368" s="192">
        <v>0</v>
      </c>
      <c r="R368" s="203" t="s">
        <v>1168</v>
      </c>
      <c r="S368" s="204" t="s">
        <v>1194</v>
      </c>
      <c r="T368" s="204" t="s">
        <v>1173</v>
      </c>
      <c r="U368" s="204">
        <v>2019</v>
      </c>
    </row>
    <row r="369" spans="1:21" ht="54" customHeight="1" x14ac:dyDescent="0.25">
      <c r="A369" s="23" t="s">
        <v>186</v>
      </c>
      <c r="B369" s="262" t="s">
        <v>616</v>
      </c>
      <c r="C369" s="73" t="s">
        <v>185</v>
      </c>
      <c r="D369" s="13" t="s">
        <v>1421</v>
      </c>
      <c r="E369" s="13" t="s">
        <v>348</v>
      </c>
      <c r="F369" s="13" t="s">
        <v>1285</v>
      </c>
      <c r="G369" s="13" t="s">
        <v>1056</v>
      </c>
      <c r="H369" s="17" t="s">
        <v>1418</v>
      </c>
      <c r="I369" s="12"/>
      <c r="J369" s="12"/>
      <c r="K369" s="191">
        <f t="shared" si="89"/>
        <v>187747</v>
      </c>
      <c r="L369" s="213">
        <v>37551</v>
      </c>
      <c r="M369" s="213">
        <v>0</v>
      </c>
      <c r="N369" s="213">
        <v>0</v>
      </c>
      <c r="O369" s="213">
        <v>0</v>
      </c>
      <c r="P369" s="213">
        <v>150196</v>
      </c>
      <c r="Q369" s="192">
        <v>0</v>
      </c>
      <c r="R369" s="203" t="s">
        <v>1168</v>
      </c>
      <c r="S369" s="204" t="s">
        <v>1194</v>
      </c>
      <c r="T369" s="204" t="s">
        <v>1173</v>
      </c>
      <c r="U369" s="204">
        <v>2019</v>
      </c>
    </row>
    <row r="370" spans="1:21" ht="54" customHeight="1" x14ac:dyDescent="0.25">
      <c r="A370" s="23" t="s">
        <v>187</v>
      </c>
      <c r="B370" s="262" t="s">
        <v>617</v>
      </c>
      <c r="C370" s="73" t="s">
        <v>188</v>
      </c>
      <c r="D370" s="13" t="s">
        <v>1421</v>
      </c>
      <c r="E370" s="13" t="s">
        <v>348</v>
      </c>
      <c r="F370" s="13" t="s">
        <v>1285</v>
      </c>
      <c r="G370" s="13" t="s">
        <v>1056</v>
      </c>
      <c r="H370" s="17" t="s">
        <v>1418</v>
      </c>
      <c r="I370" s="12"/>
      <c r="J370" s="12"/>
      <c r="K370" s="191">
        <f t="shared" si="89"/>
        <v>245761</v>
      </c>
      <c r="L370" s="213">
        <v>49153</v>
      </c>
      <c r="M370" s="213">
        <v>0</v>
      </c>
      <c r="N370" s="213">
        <v>0</v>
      </c>
      <c r="O370" s="213">
        <v>0</v>
      </c>
      <c r="P370" s="213">
        <v>196608</v>
      </c>
      <c r="Q370" s="192">
        <v>0</v>
      </c>
      <c r="R370" s="203" t="s">
        <v>1168</v>
      </c>
      <c r="S370" s="204" t="s">
        <v>1194</v>
      </c>
      <c r="T370" s="204" t="s">
        <v>1173</v>
      </c>
      <c r="U370" s="204">
        <v>2019</v>
      </c>
    </row>
    <row r="371" spans="1:21" ht="54" customHeight="1" x14ac:dyDescent="0.25">
      <c r="A371" s="23" t="s">
        <v>189</v>
      </c>
      <c r="B371" s="262" t="s">
        <v>618</v>
      </c>
      <c r="C371" s="73" t="s">
        <v>190</v>
      </c>
      <c r="D371" s="13" t="s">
        <v>1421</v>
      </c>
      <c r="E371" s="13" t="s">
        <v>348</v>
      </c>
      <c r="F371" s="13" t="s">
        <v>1285</v>
      </c>
      <c r="G371" s="13" t="s">
        <v>1056</v>
      </c>
      <c r="H371" s="17" t="s">
        <v>1418</v>
      </c>
      <c r="I371" s="12"/>
      <c r="J371" s="12"/>
      <c r="K371" s="191">
        <f t="shared" si="89"/>
        <v>75234</v>
      </c>
      <c r="L371" s="213">
        <v>15047</v>
      </c>
      <c r="M371" s="213">
        <v>0</v>
      </c>
      <c r="N371" s="213">
        <v>0</v>
      </c>
      <c r="O371" s="213">
        <v>0</v>
      </c>
      <c r="P371" s="213">
        <v>60187</v>
      </c>
      <c r="Q371" s="192">
        <v>0</v>
      </c>
      <c r="R371" s="203" t="s">
        <v>1168</v>
      </c>
      <c r="S371" s="204" t="s">
        <v>1194</v>
      </c>
      <c r="T371" s="204" t="s">
        <v>1173</v>
      </c>
      <c r="U371" s="204">
        <v>2019</v>
      </c>
    </row>
    <row r="372" spans="1:21" ht="54" customHeight="1" x14ac:dyDescent="0.25">
      <c r="A372" s="23" t="s">
        <v>191</v>
      </c>
      <c r="B372" s="262" t="s">
        <v>619</v>
      </c>
      <c r="C372" s="73" t="s">
        <v>192</v>
      </c>
      <c r="D372" s="13" t="s">
        <v>193</v>
      </c>
      <c r="E372" s="13" t="s">
        <v>348</v>
      </c>
      <c r="F372" s="13" t="s">
        <v>1300</v>
      </c>
      <c r="G372" s="13" t="s">
        <v>1056</v>
      </c>
      <c r="H372" s="17" t="s">
        <v>1418</v>
      </c>
      <c r="I372" s="12"/>
      <c r="J372" s="12"/>
      <c r="K372" s="191">
        <f t="shared" si="89"/>
        <v>57580</v>
      </c>
      <c r="L372" s="213">
        <v>0</v>
      </c>
      <c r="M372" s="213">
        <v>0</v>
      </c>
      <c r="N372" s="213">
        <v>11516</v>
      </c>
      <c r="O372" s="213">
        <v>0</v>
      </c>
      <c r="P372" s="213">
        <v>46064</v>
      </c>
      <c r="Q372" s="192">
        <v>0</v>
      </c>
      <c r="R372" s="203" t="s">
        <v>1168</v>
      </c>
      <c r="S372" s="204" t="s">
        <v>1194</v>
      </c>
      <c r="T372" s="204" t="s">
        <v>1193</v>
      </c>
      <c r="U372" s="204">
        <v>2020</v>
      </c>
    </row>
    <row r="373" spans="1:21" ht="54" customHeight="1" x14ac:dyDescent="0.25">
      <c r="A373" s="23" t="s">
        <v>194</v>
      </c>
      <c r="B373" s="262" t="s">
        <v>620</v>
      </c>
      <c r="C373" s="73" t="s">
        <v>1329</v>
      </c>
      <c r="D373" s="13" t="s">
        <v>193</v>
      </c>
      <c r="E373" s="13" t="s">
        <v>348</v>
      </c>
      <c r="F373" s="13" t="s">
        <v>1300</v>
      </c>
      <c r="G373" s="13" t="s">
        <v>1056</v>
      </c>
      <c r="H373" s="17" t="s">
        <v>1418</v>
      </c>
      <c r="I373" s="12"/>
      <c r="J373" s="12"/>
      <c r="K373" s="191">
        <f t="shared" si="89"/>
        <v>67200</v>
      </c>
      <c r="L373" s="213">
        <v>0</v>
      </c>
      <c r="M373" s="213">
        <v>0</v>
      </c>
      <c r="N373" s="213">
        <v>13440</v>
      </c>
      <c r="O373" s="213">
        <v>0</v>
      </c>
      <c r="P373" s="213">
        <v>53760</v>
      </c>
      <c r="Q373" s="192">
        <v>0</v>
      </c>
      <c r="R373" s="203" t="s">
        <v>1168</v>
      </c>
      <c r="S373" s="204" t="s">
        <v>1194</v>
      </c>
      <c r="T373" s="204" t="s">
        <v>1193</v>
      </c>
      <c r="U373" s="204">
        <v>2020</v>
      </c>
    </row>
    <row r="374" spans="1:21" ht="54" customHeight="1" x14ac:dyDescent="0.25">
      <c r="A374" s="23" t="s">
        <v>1330</v>
      </c>
      <c r="B374" s="262" t="s">
        <v>621</v>
      </c>
      <c r="C374" s="73" t="s">
        <v>1331</v>
      </c>
      <c r="D374" s="13" t="s">
        <v>193</v>
      </c>
      <c r="E374" s="13" t="s">
        <v>348</v>
      </c>
      <c r="F374" s="13" t="s">
        <v>1300</v>
      </c>
      <c r="G374" s="13" t="s">
        <v>1056</v>
      </c>
      <c r="H374" s="17" t="s">
        <v>1418</v>
      </c>
      <c r="I374" s="12"/>
      <c r="J374" s="12"/>
      <c r="K374" s="191">
        <f t="shared" si="89"/>
        <v>57580</v>
      </c>
      <c r="L374" s="213">
        <v>0</v>
      </c>
      <c r="M374" s="213">
        <v>0</v>
      </c>
      <c r="N374" s="213">
        <v>11516</v>
      </c>
      <c r="O374" s="213">
        <v>0</v>
      </c>
      <c r="P374" s="213">
        <v>46064</v>
      </c>
      <c r="Q374" s="192">
        <v>0</v>
      </c>
      <c r="R374" s="203" t="s">
        <v>1168</v>
      </c>
      <c r="S374" s="204" t="s">
        <v>1194</v>
      </c>
      <c r="T374" s="204" t="s">
        <v>1193</v>
      </c>
      <c r="U374" s="204">
        <v>2020</v>
      </c>
    </row>
    <row r="375" spans="1:21" ht="54" customHeight="1" x14ac:dyDescent="0.25">
      <c r="A375" s="23" t="s">
        <v>1332</v>
      </c>
      <c r="B375" s="262" t="s">
        <v>622</v>
      </c>
      <c r="C375" s="73" t="s">
        <v>1333</v>
      </c>
      <c r="D375" s="13" t="s">
        <v>193</v>
      </c>
      <c r="E375" s="13" t="s">
        <v>348</v>
      </c>
      <c r="F375" s="13" t="s">
        <v>1300</v>
      </c>
      <c r="G375" s="13" t="s">
        <v>1056</v>
      </c>
      <c r="H375" s="17" t="s">
        <v>1418</v>
      </c>
      <c r="I375" s="12"/>
      <c r="J375" s="12"/>
      <c r="K375" s="191">
        <f t="shared" si="89"/>
        <v>57580</v>
      </c>
      <c r="L375" s="213">
        <v>0</v>
      </c>
      <c r="M375" s="213">
        <v>0</v>
      </c>
      <c r="N375" s="213">
        <v>11516</v>
      </c>
      <c r="O375" s="213">
        <v>0</v>
      </c>
      <c r="P375" s="213">
        <v>46064</v>
      </c>
      <c r="Q375" s="192">
        <v>0</v>
      </c>
      <c r="R375" s="203" t="s">
        <v>1168</v>
      </c>
      <c r="S375" s="204" t="s">
        <v>1194</v>
      </c>
      <c r="T375" s="204" t="s">
        <v>1193</v>
      </c>
      <c r="U375" s="204">
        <v>2020</v>
      </c>
    </row>
    <row r="376" spans="1:21" ht="54" customHeight="1" x14ac:dyDescent="0.25">
      <c r="A376" s="23" t="s">
        <v>1334</v>
      </c>
      <c r="B376" s="262" t="s">
        <v>623</v>
      </c>
      <c r="C376" s="73" t="s">
        <v>1335</v>
      </c>
      <c r="D376" s="13" t="s">
        <v>193</v>
      </c>
      <c r="E376" s="13" t="s">
        <v>348</v>
      </c>
      <c r="F376" s="13" t="s">
        <v>1300</v>
      </c>
      <c r="G376" s="13" t="s">
        <v>1056</v>
      </c>
      <c r="H376" s="17" t="s">
        <v>1418</v>
      </c>
      <c r="I376" s="12"/>
      <c r="J376" s="12"/>
      <c r="K376" s="191">
        <f t="shared" si="89"/>
        <v>67200</v>
      </c>
      <c r="L376" s="213">
        <v>0</v>
      </c>
      <c r="M376" s="213">
        <v>0</v>
      </c>
      <c r="N376" s="213">
        <v>13440</v>
      </c>
      <c r="O376" s="213">
        <v>0</v>
      </c>
      <c r="P376" s="213">
        <v>53760</v>
      </c>
      <c r="Q376" s="192">
        <v>0</v>
      </c>
      <c r="R376" s="203" t="s">
        <v>1168</v>
      </c>
      <c r="S376" s="204" t="s">
        <v>1194</v>
      </c>
      <c r="T376" s="204" t="s">
        <v>1193</v>
      </c>
      <c r="U376" s="204">
        <v>2020</v>
      </c>
    </row>
    <row r="377" spans="1:21" ht="54" customHeight="1" x14ac:dyDescent="0.25">
      <c r="A377" s="23" t="s">
        <v>1336</v>
      </c>
      <c r="B377" s="262" t="s">
        <v>624</v>
      </c>
      <c r="C377" s="73" t="s">
        <v>1337</v>
      </c>
      <c r="D377" s="13" t="s">
        <v>193</v>
      </c>
      <c r="E377" s="13" t="s">
        <v>348</v>
      </c>
      <c r="F377" s="13" t="s">
        <v>1300</v>
      </c>
      <c r="G377" s="13" t="s">
        <v>1056</v>
      </c>
      <c r="H377" s="17" t="s">
        <v>1418</v>
      </c>
      <c r="I377" s="12"/>
      <c r="J377" s="12"/>
      <c r="K377" s="191">
        <f t="shared" si="89"/>
        <v>67180</v>
      </c>
      <c r="L377" s="213">
        <v>0</v>
      </c>
      <c r="M377" s="213">
        <v>0</v>
      </c>
      <c r="N377" s="213">
        <v>13436</v>
      </c>
      <c r="O377" s="213">
        <v>0</v>
      </c>
      <c r="P377" s="213">
        <v>53744</v>
      </c>
      <c r="Q377" s="192">
        <v>0</v>
      </c>
      <c r="R377" s="203" t="s">
        <v>1168</v>
      </c>
      <c r="S377" s="204" t="s">
        <v>1194</v>
      </c>
      <c r="T377" s="204" t="s">
        <v>1193</v>
      </c>
      <c r="U377" s="204">
        <v>2020</v>
      </c>
    </row>
    <row r="378" spans="1:21" ht="54" customHeight="1" x14ac:dyDescent="0.25">
      <c r="A378" s="23" t="s">
        <v>1338</v>
      </c>
      <c r="B378" s="262" t="s">
        <v>625</v>
      </c>
      <c r="C378" s="73" t="s">
        <v>1339</v>
      </c>
      <c r="D378" s="13" t="s">
        <v>193</v>
      </c>
      <c r="E378" s="13" t="s">
        <v>348</v>
      </c>
      <c r="F378" s="13" t="s">
        <v>1300</v>
      </c>
      <c r="G378" s="13" t="s">
        <v>1056</v>
      </c>
      <c r="H378" s="17" t="s">
        <v>1418</v>
      </c>
      <c r="I378" s="12"/>
      <c r="J378" s="12"/>
      <c r="K378" s="191">
        <f t="shared" si="89"/>
        <v>55718</v>
      </c>
      <c r="L378" s="213">
        <v>0</v>
      </c>
      <c r="M378" s="213">
        <v>0</v>
      </c>
      <c r="N378" s="213">
        <v>11144</v>
      </c>
      <c r="O378" s="213">
        <v>0</v>
      </c>
      <c r="P378" s="213">
        <v>44574</v>
      </c>
      <c r="Q378" s="192">
        <v>0</v>
      </c>
      <c r="R378" s="203" t="s">
        <v>1168</v>
      </c>
      <c r="S378" s="204" t="s">
        <v>1194</v>
      </c>
      <c r="T378" s="204" t="s">
        <v>1193</v>
      </c>
      <c r="U378" s="204">
        <v>2020</v>
      </c>
    </row>
    <row r="379" spans="1:21" ht="39" customHeight="1" x14ac:dyDescent="0.25">
      <c r="A379" s="23" t="s">
        <v>1340</v>
      </c>
      <c r="B379" s="262" t="s">
        <v>626</v>
      </c>
      <c r="C379" s="73" t="s">
        <v>1341</v>
      </c>
      <c r="D379" s="13" t="s">
        <v>1412</v>
      </c>
      <c r="E379" s="13" t="s">
        <v>348</v>
      </c>
      <c r="F379" s="13" t="s">
        <v>1300</v>
      </c>
      <c r="G379" s="13" t="s">
        <v>1056</v>
      </c>
      <c r="H379" s="17" t="s">
        <v>1418</v>
      </c>
      <c r="I379" s="12"/>
      <c r="J379" s="12"/>
      <c r="K379" s="191">
        <f t="shared" si="89"/>
        <v>200000</v>
      </c>
      <c r="L379" s="213">
        <v>40000</v>
      </c>
      <c r="M379" s="213">
        <v>0</v>
      </c>
      <c r="N379" s="213">
        <v>0</v>
      </c>
      <c r="O379" s="213">
        <v>0</v>
      </c>
      <c r="P379" s="213">
        <v>160000</v>
      </c>
      <c r="Q379" s="192">
        <v>0</v>
      </c>
      <c r="R379" s="203" t="s">
        <v>1168</v>
      </c>
      <c r="S379" s="204" t="s">
        <v>1194</v>
      </c>
      <c r="T379" s="204" t="s">
        <v>1193</v>
      </c>
      <c r="U379" s="204">
        <v>2020</v>
      </c>
    </row>
    <row r="380" spans="1:21" ht="39" customHeight="1" x14ac:dyDescent="0.25">
      <c r="A380" s="23" t="s">
        <v>1342</v>
      </c>
      <c r="B380" s="262" t="s">
        <v>627</v>
      </c>
      <c r="C380" s="73" t="s">
        <v>1343</v>
      </c>
      <c r="D380" s="13" t="s">
        <v>1412</v>
      </c>
      <c r="E380" s="13" t="s">
        <v>348</v>
      </c>
      <c r="F380" s="13" t="s">
        <v>1300</v>
      </c>
      <c r="G380" s="13" t="s">
        <v>1056</v>
      </c>
      <c r="H380" s="17" t="s">
        <v>1418</v>
      </c>
      <c r="I380" s="12"/>
      <c r="J380" s="12"/>
      <c r="K380" s="191">
        <f t="shared" si="89"/>
        <v>79445</v>
      </c>
      <c r="L380" s="213">
        <v>15889</v>
      </c>
      <c r="M380" s="213">
        <v>0</v>
      </c>
      <c r="N380" s="213">
        <v>0</v>
      </c>
      <c r="O380" s="213">
        <v>0</v>
      </c>
      <c r="P380" s="213">
        <v>63556</v>
      </c>
      <c r="Q380" s="192">
        <v>0</v>
      </c>
      <c r="R380" s="203" t="s">
        <v>1168</v>
      </c>
      <c r="S380" s="204" t="s">
        <v>1194</v>
      </c>
      <c r="T380" s="204" t="s">
        <v>1193</v>
      </c>
      <c r="U380" s="204">
        <v>2020</v>
      </c>
    </row>
    <row r="381" spans="1:21" ht="39" customHeight="1" x14ac:dyDescent="0.25">
      <c r="A381" s="23" t="s">
        <v>1347</v>
      </c>
      <c r="B381" s="262" t="s">
        <v>628</v>
      </c>
      <c r="C381" s="73" t="s">
        <v>1355</v>
      </c>
      <c r="D381" s="13" t="s">
        <v>1422</v>
      </c>
      <c r="E381" s="13" t="s">
        <v>348</v>
      </c>
      <c r="F381" s="13" t="s">
        <v>227</v>
      </c>
      <c r="G381" s="13" t="s">
        <v>1056</v>
      </c>
      <c r="H381" s="17" t="s">
        <v>1418</v>
      </c>
      <c r="I381" s="12"/>
      <c r="J381" s="12"/>
      <c r="K381" s="191">
        <f t="shared" si="89"/>
        <v>250000</v>
      </c>
      <c r="L381" s="213">
        <v>50000</v>
      </c>
      <c r="M381" s="213">
        <v>0</v>
      </c>
      <c r="N381" s="213">
        <v>0</v>
      </c>
      <c r="O381" s="213">
        <v>0</v>
      </c>
      <c r="P381" s="213">
        <v>200000</v>
      </c>
      <c r="Q381" s="192">
        <v>0</v>
      </c>
      <c r="R381" s="203" t="s">
        <v>1168</v>
      </c>
      <c r="S381" s="204" t="s">
        <v>1171</v>
      </c>
      <c r="T381" s="204" t="s">
        <v>1166</v>
      </c>
      <c r="U381" s="204">
        <v>2019</v>
      </c>
    </row>
    <row r="382" spans="1:21" ht="39" customHeight="1" x14ac:dyDescent="0.25">
      <c r="A382" s="23" t="s">
        <v>1348</v>
      </c>
      <c r="B382" s="262" t="s">
        <v>629</v>
      </c>
      <c r="C382" s="73" t="s">
        <v>1356</v>
      </c>
      <c r="D382" s="13" t="s">
        <v>1422</v>
      </c>
      <c r="E382" s="13" t="s">
        <v>348</v>
      </c>
      <c r="F382" s="13" t="s">
        <v>227</v>
      </c>
      <c r="G382" s="13" t="s">
        <v>1056</v>
      </c>
      <c r="H382" s="17" t="s">
        <v>1418</v>
      </c>
      <c r="I382" s="12"/>
      <c r="J382" s="12"/>
      <c r="K382" s="191">
        <f t="shared" si="89"/>
        <v>250000</v>
      </c>
      <c r="L382" s="213">
        <v>50000</v>
      </c>
      <c r="M382" s="213">
        <v>0</v>
      </c>
      <c r="N382" s="213">
        <v>0</v>
      </c>
      <c r="O382" s="213">
        <v>0</v>
      </c>
      <c r="P382" s="213">
        <v>200000</v>
      </c>
      <c r="Q382" s="192">
        <v>0</v>
      </c>
      <c r="R382" s="203" t="s">
        <v>1168</v>
      </c>
      <c r="S382" s="204" t="s">
        <v>1171</v>
      </c>
      <c r="T382" s="204" t="s">
        <v>1166</v>
      </c>
      <c r="U382" s="204">
        <v>2020</v>
      </c>
    </row>
    <row r="383" spans="1:21" ht="39" customHeight="1" x14ac:dyDescent="0.25">
      <c r="A383" s="23" t="s">
        <v>1349</v>
      </c>
      <c r="B383" s="262" t="s">
        <v>630</v>
      </c>
      <c r="C383" s="73" t="s">
        <v>1357</v>
      </c>
      <c r="D383" s="13" t="s">
        <v>1422</v>
      </c>
      <c r="E383" s="13" t="s">
        <v>348</v>
      </c>
      <c r="F383" s="13" t="s">
        <v>227</v>
      </c>
      <c r="G383" s="13" t="s">
        <v>1056</v>
      </c>
      <c r="H383" s="17" t="s">
        <v>1418</v>
      </c>
      <c r="I383" s="12"/>
      <c r="J383" s="12"/>
      <c r="K383" s="191">
        <f t="shared" si="89"/>
        <v>470568</v>
      </c>
      <c r="L383" s="213">
        <v>270568</v>
      </c>
      <c r="M383" s="213">
        <v>0</v>
      </c>
      <c r="N383" s="213">
        <v>0</v>
      </c>
      <c r="O383" s="213">
        <v>0</v>
      </c>
      <c r="P383" s="213">
        <v>200000</v>
      </c>
      <c r="Q383" s="192">
        <v>0</v>
      </c>
      <c r="R383" s="203" t="s">
        <v>1168</v>
      </c>
      <c r="S383" s="204" t="s">
        <v>1172</v>
      </c>
      <c r="T383" s="204" t="s">
        <v>1166</v>
      </c>
      <c r="U383" s="204">
        <v>2019</v>
      </c>
    </row>
    <row r="384" spans="1:21" ht="39" customHeight="1" x14ac:dyDescent="0.25">
      <c r="A384" s="23" t="s">
        <v>1350</v>
      </c>
      <c r="B384" s="262" t="s">
        <v>631</v>
      </c>
      <c r="C384" s="73" t="s">
        <v>226</v>
      </c>
      <c r="D384" s="13" t="s">
        <v>1422</v>
      </c>
      <c r="E384" s="13" t="s">
        <v>348</v>
      </c>
      <c r="F384" s="13" t="s">
        <v>227</v>
      </c>
      <c r="G384" s="13" t="s">
        <v>1056</v>
      </c>
      <c r="H384" s="17" t="s">
        <v>1418</v>
      </c>
      <c r="I384" s="12"/>
      <c r="J384" s="12"/>
      <c r="K384" s="191">
        <f t="shared" si="89"/>
        <v>371945</v>
      </c>
      <c r="L384" s="213">
        <v>171945</v>
      </c>
      <c r="M384" s="213">
        <v>0</v>
      </c>
      <c r="N384" s="213">
        <v>0</v>
      </c>
      <c r="O384" s="213">
        <v>0</v>
      </c>
      <c r="P384" s="213">
        <v>200000</v>
      </c>
      <c r="Q384" s="192">
        <v>0</v>
      </c>
      <c r="R384" s="203" t="s">
        <v>1168</v>
      </c>
      <c r="S384" s="204" t="s">
        <v>1172</v>
      </c>
      <c r="T384" s="204" t="s">
        <v>1166</v>
      </c>
      <c r="U384" s="204">
        <v>2019</v>
      </c>
    </row>
    <row r="385" spans="1:21" ht="39" customHeight="1" x14ac:dyDescent="0.25">
      <c r="A385" s="23" t="s">
        <v>1351</v>
      </c>
      <c r="B385" s="262" t="s">
        <v>632</v>
      </c>
      <c r="C385" s="73" t="s">
        <v>1358</v>
      </c>
      <c r="D385" s="13" t="s">
        <v>1422</v>
      </c>
      <c r="E385" s="13" t="s">
        <v>348</v>
      </c>
      <c r="F385" s="13" t="s">
        <v>227</v>
      </c>
      <c r="G385" s="13" t="s">
        <v>1056</v>
      </c>
      <c r="H385" s="17" t="s">
        <v>1418</v>
      </c>
      <c r="I385" s="12"/>
      <c r="J385" s="12"/>
      <c r="K385" s="191">
        <f t="shared" si="89"/>
        <v>250000</v>
      </c>
      <c r="L385" s="213">
        <v>50000</v>
      </c>
      <c r="M385" s="213">
        <v>0</v>
      </c>
      <c r="N385" s="213">
        <v>0</v>
      </c>
      <c r="O385" s="213">
        <v>0</v>
      </c>
      <c r="P385" s="213">
        <v>200000</v>
      </c>
      <c r="Q385" s="192">
        <v>0</v>
      </c>
      <c r="R385" s="203" t="s">
        <v>1168</v>
      </c>
      <c r="S385" s="204" t="s">
        <v>1171</v>
      </c>
      <c r="T385" s="204" t="s">
        <v>1166</v>
      </c>
      <c r="U385" s="204">
        <v>2020</v>
      </c>
    </row>
    <row r="386" spans="1:21" ht="39" customHeight="1" x14ac:dyDescent="0.25">
      <c r="A386" s="23" t="s">
        <v>1352</v>
      </c>
      <c r="B386" s="262" t="s">
        <v>633</v>
      </c>
      <c r="C386" s="73" t="s">
        <v>1359</v>
      </c>
      <c r="D386" s="13" t="s">
        <v>1422</v>
      </c>
      <c r="E386" s="13" t="s">
        <v>348</v>
      </c>
      <c r="F386" s="13" t="s">
        <v>227</v>
      </c>
      <c r="G386" s="13" t="s">
        <v>1056</v>
      </c>
      <c r="H386" s="17" t="s">
        <v>1418</v>
      </c>
      <c r="I386" s="12"/>
      <c r="J386" s="12"/>
      <c r="K386" s="191">
        <f t="shared" si="89"/>
        <v>252278</v>
      </c>
      <c r="L386" s="213">
        <v>52517</v>
      </c>
      <c r="M386" s="213">
        <v>0</v>
      </c>
      <c r="N386" s="213">
        <v>0</v>
      </c>
      <c r="O386" s="213">
        <v>0</v>
      </c>
      <c r="P386" s="213">
        <v>199761</v>
      </c>
      <c r="Q386" s="192">
        <v>0</v>
      </c>
      <c r="R386" s="203" t="s">
        <v>1168</v>
      </c>
      <c r="S386" s="204" t="s">
        <v>1171</v>
      </c>
      <c r="T386" s="204" t="s">
        <v>1166</v>
      </c>
      <c r="U386" s="204">
        <v>2020</v>
      </c>
    </row>
    <row r="387" spans="1:21" ht="39" customHeight="1" x14ac:dyDescent="0.25">
      <c r="A387" s="23" t="s">
        <v>1353</v>
      </c>
      <c r="B387" s="262" t="s">
        <v>634</v>
      </c>
      <c r="C387" s="73" t="s">
        <v>1360</v>
      </c>
      <c r="D387" s="13" t="s">
        <v>1422</v>
      </c>
      <c r="E387" s="13" t="s">
        <v>348</v>
      </c>
      <c r="F387" s="13" t="s">
        <v>227</v>
      </c>
      <c r="G387" s="13" t="s">
        <v>1056</v>
      </c>
      <c r="H387" s="17" t="s">
        <v>1418</v>
      </c>
      <c r="I387" s="12"/>
      <c r="J387" s="12"/>
      <c r="K387" s="191">
        <f t="shared" si="89"/>
        <v>848721</v>
      </c>
      <c r="L387" s="213">
        <v>648721</v>
      </c>
      <c r="M387" s="213">
        <v>0</v>
      </c>
      <c r="N387" s="213">
        <v>0</v>
      </c>
      <c r="O387" s="213">
        <v>0</v>
      </c>
      <c r="P387" s="213">
        <v>200000</v>
      </c>
      <c r="Q387" s="192">
        <v>0</v>
      </c>
      <c r="R387" s="203" t="s">
        <v>1168</v>
      </c>
      <c r="S387" s="204" t="s">
        <v>1171</v>
      </c>
      <c r="T387" s="204" t="s">
        <v>1166</v>
      </c>
      <c r="U387" s="204">
        <v>2020</v>
      </c>
    </row>
    <row r="388" spans="1:21" ht="39" customHeight="1" x14ac:dyDescent="0.25">
      <c r="A388" s="23" t="s">
        <v>1354</v>
      </c>
      <c r="B388" s="262" t="s">
        <v>635</v>
      </c>
      <c r="C388" s="73" t="s">
        <v>225</v>
      </c>
      <c r="D388" s="13" t="s">
        <v>1422</v>
      </c>
      <c r="E388" s="13" t="s">
        <v>348</v>
      </c>
      <c r="F388" s="13" t="s">
        <v>227</v>
      </c>
      <c r="G388" s="13" t="s">
        <v>1056</v>
      </c>
      <c r="H388" s="17" t="s">
        <v>1418</v>
      </c>
      <c r="I388" s="12"/>
      <c r="J388" s="12"/>
      <c r="K388" s="191">
        <f t="shared" si="89"/>
        <v>250000</v>
      </c>
      <c r="L388" s="213">
        <v>50000</v>
      </c>
      <c r="M388" s="213">
        <v>0</v>
      </c>
      <c r="N388" s="213">
        <v>0</v>
      </c>
      <c r="O388" s="213">
        <v>0</v>
      </c>
      <c r="P388" s="213">
        <v>200000</v>
      </c>
      <c r="Q388" s="192">
        <v>0</v>
      </c>
      <c r="R388" s="203" t="s">
        <v>1168</v>
      </c>
      <c r="S388" s="204" t="s">
        <v>1172</v>
      </c>
      <c r="T388" s="204" t="s">
        <v>1166</v>
      </c>
      <c r="U388" s="204">
        <v>2019</v>
      </c>
    </row>
    <row r="389" spans="1:21" ht="39" customHeight="1" x14ac:dyDescent="0.25">
      <c r="A389" s="391" t="s">
        <v>316</v>
      </c>
      <c r="B389" s="399"/>
      <c r="C389" s="391" t="s">
        <v>1587</v>
      </c>
      <c r="D389" s="399"/>
      <c r="E389" s="399"/>
      <c r="F389" s="399"/>
      <c r="G389" s="399"/>
      <c r="H389" s="399"/>
      <c r="I389" s="399"/>
      <c r="J389" s="399"/>
      <c r="K389" s="405">
        <v>0</v>
      </c>
      <c r="L389" s="405">
        <v>0</v>
      </c>
      <c r="M389" s="405">
        <v>0</v>
      </c>
      <c r="N389" s="405">
        <v>0</v>
      </c>
      <c r="O389" s="405">
        <v>0</v>
      </c>
      <c r="P389" s="405">
        <v>0</v>
      </c>
      <c r="Q389" s="405">
        <v>0</v>
      </c>
      <c r="R389" s="398"/>
      <c r="S389" s="398"/>
      <c r="T389" s="398"/>
      <c r="U389" s="398"/>
    </row>
    <row r="390" spans="1:21" ht="54.75" customHeight="1" x14ac:dyDescent="0.25">
      <c r="A390" s="379" t="s">
        <v>1480</v>
      </c>
      <c r="B390" s="357"/>
      <c r="C390" s="379" t="s">
        <v>1578</v>
      </c>
      <c r="D390" s="357"/>
      <c r="E390" s="357"/>
      <c r="F390" s="357"/>
      <c r="G390" s="357"/>
      <c r="H390" s="357"/>
      <c r="I390" s="357"/>
      <c r="J390" s="357"/>
      <c r="K390" s="380">
        <f t="shared" ref="K390:Q390" si="90">K391+K392+K393</f>
        <v>0</v>
      </c>
      <c r="L390" s="380">
        <f t="shared" si="90"/>
        <v>0</v>
      </c>
      <c r="M390" s="380">
        <f t="shared" si="90"/>
        <v>0</v>
      </c>
      <c r="N390" s="380">
        <f t="shared" si="90"/>
        <v>0</v>
      </c>
      <c r="O390" s="380">
        <f t="shared" si="90"/>
        <v>0</v>
      </c>
      <c r="P390" s="380">
        <f t="shared" si="90"/>
        <v>0</v>
      </c>
      <c r="Q390" s="380">
        <f t="shared" si="90"/>
        <v>0</v>
      </c>
      <c r="R390" s="383"/>
      <c r="S390" s="383"/>
      <c r="T390" s="383"/>
      <c r="U390" s="383"/>
    </row>
    <row r="391" spans="1:21" ht="39" customHeight="1" x14ac:dyDescent="0.25">
      <c r="A391" s="391" t="s">
        <v>1582</v>
      </c>
      <c r="B391" s="399"/>
      <c r="C391" s="391" t="s">
        <v>1588</v>
      </c>
      <c r="D391" s="399"/>
      <c r="E391" s="399"/>
      <c r="F391" s="399"/>
      <c r="G391" s="399"/>
      <c r="H391" s="399"/>
      <c r="I391" s="399"/>
      <c r="J391" s="399"/>
      <c r="K391" s="405">
        <v>0</v>
      </c>
      <c r="L391" s="405">
        <v>0</v>
      </c>
      <c r="M391" s="405">
        <v>0</v>
      </c>
      <c r="N391" s="405">
        <v>0</v>
      </c>
      <c r="O391" s="405">
        <v>0</v>
      </c>
      <c r="P391" s="405">
        <v>0</v>
      </c>
      <c r="Q391" s="405">
        <v>0</v>
      </c>
      <c r="R391" s="398"/>
      <c r="S391" s="398"/>
      <c r="T391" s="398"/>
      <c r="U391" s="398"/>
    </row>
    <row r="392" spans="1:21" ht="39" customHeight="1" x14ac:dyDescent="0.25">
      <c r="A392" s="391" t="s">
        <v>1583</v>
      </c>
      <c r="B392" s="399"/>
      <c r="C392" s="391" t="s">
        <v>1589</v>
      </c>
      <c r="D392" s="399"/>
      <c r="E392" s="399"/>
      <c r="F392" s="399"/>
      <c r="G392" s="399"/>
      <c r="H392" s="399"/>
      <c r="I392" s="399"/>
      <c r="J392" s="399"/>
      <c r="K392" s="405">
        <v>0</v>
      </c>
      <c r="L392" s="405">
        <v>0</v>
      </c>
      <c r="M392" s="405">
        <v>0</v>
      </c>
      <c r="N392" s="405">
        <v>0</v>
      </c>
      <c r="O392" s="405">
        <v>0</v>
      </c>
      <c r="P392" s="405">
        <v>0</v>
      </c>
      <c r="Q392" s="405">
        <v>0</v>
      </c>
      <c r="R392" s="398"/>
      <c r="S392" s="398"/>
      <c r="T392" s="398"/>
      <c r="U392" s="398"/>
    </row>
    <row r="393" spans="1:21" ht="53.25" customHeight="1" x14ac:dyDescent="0.25">
      <c r="A393" s="391" t="s">
        <v>1584</v>
      </c>
      <c r="B393" s="399"/>
      <c r="C393" s="391" t="s">
        <v>1590</v>
      </c>
      <c r="D393" s="399"/>
      <c r="E393" s="399"/>
      <c r="F393" s="399"/>
      <c r="G393" s="399"/>
      <c r="H393" s="399"/>
      <c r="I393" s="399"/>
      <c r="J393" s="399"/>
      <c r="K393" s="405">
        <v>0</v>
      </c>
      <c r="L393" s="405">
        <v>0</v>
      </c>
      <c r="M393" s="405">
        <v>0</v>
      </c>
      <c r="N393" s="405">
        <v>0</v>
      </c>
      <c r="O393" s="405">
        <v>0</v>
      </c>
      <c r="P393" s="405">
        <v>0</v>
      </c>
      <c r="Q393" s="405">
        <v>0</v>
      </c>
      <c r="R393" s="398"/>
      <c r="S393" s="398"/>
      <c r="T393" s="398"/>
      <c r="U393" s="398"/>
    </row>
    <row r="394" spans="1:21" ht="39" customHeight="1" x14ac:dyDescent="0.25">
      <c r="A394" s="362" t="s">
        <v>1481</v>
      </c>
      <c r="B394" s="366"/>
      <c r="C394" s="362" t="s">
        <v>1482</v>
      </c>
      <c r="D394" s="366"/>
      <c r="E394" s="366"/>
      <c r="F394" s="366"/>
      <c r="G394" s="366"/>
      <c r="H394" s="366"/>
      <c r="I394" s="366"/>
      <c r="J394" s="366"/>
      <c r="K394" s="365">
        <f t="shared" ref="K394:Q394" si="91">K395+K458</f>
        <v>96626567.74000001</v>
      </c>
      <c r="L394" s="365">
        <f t="shared" si="91"/>
        <v>11581583.229999999</v>
      </c>
      <c r="M394" s="365">
        <f t="shared" si="91"/>
        <v>200000</v>
      </c>
      <c r="N394" s="365">
        <f t="shared" si="91"/>
        <v>25007379.140000001</v>
      </c>
      <c r="O394" s="365">
        <f t="shared" si="91"/>
        <v>356125</v>
      </c>
      <c r="P394" s="365">
        <f t="shared" si="91"/>
        <v>59481480.369999997</v>
      </c>
      <c r="Q394" s="365">
        <f t="shared" si="91"/>
        <v>0</v>
      </c>
      <c r="R394" s="367"/>
      <c r="S394" s="367"/>
      <c r="T394" s="367"/>
      <c r="U394" s="367"/>
    </row>
    <row r="395" spans="1:21" ht="39" customHeight="1" x14ac:dyDescent="0.25">
      <c r="A395" s="368" t="s">
        <v>1483</v>
      </c>
      <c r="B395" s="369"/>
      <c r="C395" s="368" t="s">
        <v>1484</v>
      </c>
      <c r="D395" s="369"/>
      <c r="E395" s="369"/>
      <c r="F395" s="369"/>
      <c r="G395" s="369"/>
      <c r="H395" s="369"/>
      <c r="I395" s="369"/>
      <c r="J395" s="369"/>
      <c r="K395" s="371">
        <f t="shared" ref="K395:Q395" si="92">K396+K409+K431+K440</f>
        <v>96465187.570000008</v>
      </c>
      <c r="L395" s="371">
        <f t="shared" si="92"/>
        <v>11557376.189999999</v>
      </c>
      <c r="M395" s="371">
        <f t="shared" si="92"/>
        <v>200000</v>
      </c>
      <c r="N395" s="371">
        <f t="shared" si="92"/>
        <v>25007379.140000001</v>
      </c>
      <c r="O395" s="371">
        <f t="shared" si="92"/>
        <v>356125</v>
      </c>
      <c r="P395" s="371">
        <f t="shared" si="92"/>
        <v>59344307.239999995</v>
      </c>
      <c r="Q395" s="371">
        <f t="shared" si="92"/>
        <v>0</v>
      </c>
      <c r="R395" s="372"/>
      <c r="S395" s="372"/>
      <c r="T395" s="372"/>
      <c r="U395" s="372"/>
    </row>
    <row r="396" spans="1:21" ht="58.5" customHeight="1" x14ac:dyDescent="0.25">
      <c r="A396" s="356" t="s">
        <v>1486</v>
      </c>
      <c r="B396" s="378"/>
      <c r="C396" s="356" t="s">
        <v>1489</v>
      </c>
      <c r="D396" s="378"/>
      <c r="E396" s="378"/>
      <c r="F396" s="378"/>
      <c r="G396" s="378"/>
      <c r="H396" s="378"/>
      <c r="I396" s="378"/>
      <c r="J396" s="378"/>
      <c r="K396" s="380">
        <f>K397+K405+K406+K408</f>
        <v>21299859.68</v>
      </c>
      <c r="L396" s="380">
        <f t="shared" ref="L396:Q396" si="93">L397+L405+L406+L408</f>
        <v>4622384.9699999988</v>
      </c>
      <c r="M396" s="380">
        <f t="shared" si="93"/>
        <v>0</v>
      </c>
      <c r="N396" s="380">
        <f t="shared" si="93"/>
        <v>0</v>
      </c>
      <c r="O396" s="380">
        <f t="shared" si="93"/>
        <v>356125</v>
      </c>
      <c r="P396" s="380">
        <f t="shared" si="93"/>
        <v>16321349.709999997</v>
      </c>
      <c r="Q396" s="380">
        <f t="shared" si="93"/>
        <v>0</v>
      </c>
      <c r="R396" s="381"/>
      <c r="S396" s="381"/>
      <c r="T396" s="381"/>
      <c r="U396" s="381"/>
    </row>
    <row r="397" spans="1:21" ht="39" customHeight="1" x14ac:dyDescent="0.25">
      <c r="A397" s="391" t="s">
        <v>1592</v>
      </c>
      <c r="B397" s="392"/>
      <c r="C397" s="391" t="s">
        <v>1596</v>
      </c>
      <c r="D397" s="392"/>
      <c r="E397" s="392"/>
      <c r="F397" s="392"/>
      <c r="G397" s="392"/>
      <c r="H397" s="392"/>
      <c r="I397" s="392"/>
      <c r="J397" s="392"/>
      <c r="K397" s="396">
        <f t="shared" ref="K397:Q397" si="94">SUM(K398:K404)</f>
        <v>19236904.050000001</v>
      </c>
      <c r="L397" s="396">
        <f t="shared" si="94"/>
        <v>4312941.6199999992</v>
      </c>
      <c r="M397" s="396">
        <f t="shared" si="94"/>
        <v>0</v>
      </c>
      <c r="N397" s="396">
        <f t="shared" si="94"/>
        <v>0</v>
      </c>
      <c r="O397" s="396">
        <f t="shared" si="94"/>
        <v>356125</v>
      </c>
      <c r="P397" s="396">
        <f t="shared" si="94"/>
        <v>14567837.429999998</v>
      </c>
      <c r="Q397" s="396">
        <f t="shared" si="94"/>
        <v>0</v>
      </c>
      <c r="R397" s="394"/>
      <c r="S397" s="394"/>
      <c r="T397" s="394"/>
      <c r="U397" s="394"/>
    </row>
    <row r="398" spans="1:21" ht="39" customHeight="1" x14ac:dyDescent="0.25">
      <c r="A398" s="31" t="s">
        <v>814</v>
      </c>
      <c r="B398" s="262" t="s">
        <v>636</v>
      </c>
      <c r="C398" s="31" t="s">
        <v>708</v>
      </c>
      <c r="D398" s="33" t="s">
        <v>1419</v>
      </c>
      <c r="E398" s="33" t="s">
        <v>686</v>
      </c>
      <c r="F398" s="33" t="s">
        <v>1298</v>
      </c>
      <c r="G398" s="11" t="s">
        <v>1231</v>
      </c>
      <c r="H398" s="33" t="s">
        <v>1418</v>
      </c>
      <c r="I398" s="33"/>
      <c r="J398" s="33"/>
      <c r="K398" s="189">
        <f t="shared" ref="K398:K404" si="95">L398+P398+M398+N398+O398</f>
        <v>1617886.98</v>
      </c>
      <c r="L398" s="189">
        <v>242683.05</v>
      </c>
      <c r="M398" s="130">
        <v>0</v>
      </c>
      <c r="N398" s="130">
        <v>0</v>
      </c>
      <c r="O398" s="130">
        <v>0</v>
      </c>
      <c r="P398" s="189">
        <v>1375203.93</v>
      </c>
      <c r="Q398" s="130">
        <v>0</v>
      </c>
      <c r="R398" s="185" t="s">
        <v>701</v>
      </c>
      <c r="S398" s="207" t="s">
        <v>1169</v>
      </c>
      <c r="T398" s="207" t="s">
        <v>1172</v>
      </c>
      <c r="U398" s="207">
        <v>2018</v>
      </c>
    </row>
    <row r="399" spans="1:21" ht="39" customHeight="1" x14ac:dyDescent="0.25">
      <c r="A399" s="31" t="s">
        <v>815</v>
      </c>
      <c r="B399" s="262" t="s">
        <v>637</v>
      </c>
      <c r="C399" s="19" t="s">
        <v>1238</v>
      </c>
      <c r="D399" s="12" t="s">
        <v>1287</v>
      </c>
      <c r="E399" s="16" t="s">
        <v>686</v>
      </c>
      <c r="F399" s="16" t="s">
        <v>1299</v>
      </c>
      <c r="G399" s="11" t="s">
        <v>1231</v>
      </c>
      <c r="H399" s="16" t="s">
        <v>1418</v>
      </c>
      <c r="I399" s="16"/>
      <c r="J399" s="16"/>
      <c r="K399" s="189">
        <f t="shared" si="95"/>
        <v>1885249</v>
      </c>
      <c r="L399" s="213">
        <v>282787</v>
      </c>
      <c r="M399" s="213">
        <v>0</v>
      </c>
      <c r="N399" s="212">
        <v>0</v>
      </c>
      <c r="O399" s="212">
        <v>0</v>
      </c>
      <c r="P399" s="212">
        <v>1602462</v>
      </c>
      <c r="Q399" s="130">
        <v>0</v>
      </c>
      <c r="R399" s="203" t="s">
        <v>701</v>
      </c>
      <c r="S399" s="203" t="s">
        <v>1171</v>
      </c>
      <c r="T399" s="203" t="s">
        <v>1172</v>
      </c>
      <c r="U399" s="227">
        <v>2018</v>
      </c>
    </row>
    <row r="400" spans="1:21" ht="39" customHeight="1" x14ac:dyDescent="0.25">
      <c r="A400" s="31" t="s">
        <v>816</v>
      </c>
      <c r="B400" s="262" t="s">
        <v>638</v>
      </c>
      <c r="C400" s="23" t="s">
        <v>1260</v>
      </c>
      <c r="D400" s="11" t="s">
        <v>742</v>
      </c>
      <c r="E400" s="47" t="s">
        <v>686</v>
      </c>
      <c r="F400" s="11" t="s">
        <v>1246</v>
      </c>
      <c r="G400" s="33" t="s">
        <v>1231</v>
      </c>
      <c r="H400" s="22" t="s">
        <v>1418</v>
      </c>
      <c r="I400" s="11" t="s">
        <v>750</v>
      </c>
      <c r="J400" s="47"/>
      <c r="K400" s="189">
        <f t="shared" si="95"/>
        <v>7722825</v>
      </c>
      <c r="L400" s="214">
        <v>2915018</v>
      </c>
      <c r="M400" s="214">
        <v>0</v>
      </c>
      <c r="N400" s="214">
        <v>0</v>
      </c>
      <c r="O400" s="214">
        <v>0</v>
      </c>
      <c r="P400" s="214">
        <v>4807807</v>
      </c>
      <c r="Q400" s="130">
        <v>0</v>
      </c>
      <c r="R400" s="186" t="s">
        <v>701</v>
      </c>
      <c r="S400" s="199" t="s">
        <v>1192</v>
      </c>
      <c r="T400" s="199" t="s">
        <v>1168</v>
      </c>
      <c r="U400" s="208">
        <v>2018</v>
      </c>
    </row>
    <row r="401" spans="1:21" ht="39" customHeight="1" x14ac:dyDescent="0.25">
      <c r="A401" s="228" t="s">
        <v>1293</v>
      </c>
      <c r="B401" s="262" t="s">
        <v>639</v>
      </c>
      <c r="C401" s="229" t="s">
        <v>1184</v>
      </c>
      <c r="D401" s="89" t="s">
        <v>1422</v>
      </c>
      <c r="E401" s="89" t="s">
        <v>686</v>
      </c>
      <c r="F401" s="89" t="s">
        <v>1290</v>
      </c>
      <c r="G401" s="89" t="s">
        <v>1231</v>
      </c>
      <c r="H401" s="184" t="s">
        <v>1418</v>
      </c>
      <c r="I401" s="184"/>
      <c r="J401" s="184"/>
      <c r="K401" s="189">
        <f t="shared" si="95"/>
        <v>2401122.35</v>
      </c>
      <c r="L401" s="189">
        <v>360168.35</v>
      </c>
      <c r="M401" s="191">
        <v>0</v>
      </c>
      <c r="N401" s="191">
        <v>0</v>
      </c>
      <c r="O401" s="191">
        <v>0</v>
      </c>
      <c r="P401" s="189">
        <v>2040954</v>
      </c>
      <c r="Q401" s="130">
        <v>0</v>
      </c>
      <c r="R401" s="196" t="s">
        <v>701</v>
      </c>
      <c r="S401" s="197" t="s">
        <v>1168</v>
      </c>
      <c r="T401" s="197" t="s">
        <v>1172</v>
      </c>
      <c r="U401" s="196">
        <v>2018</v>
      </c>
    </row>
    <row r="402" spans="1:21" ht="39" customHeight="1" x14ac:dyDescent="0.25">
      <c r="A402" s="228" t="s">
        <v>1294</v>
      </c>
      <c r="B402" s="262" t="s">
        <v>640</v>
      </c>
      <c r="C402" s="229" t="s">
        <v>137</v>
      </c>
      <c r="D402" s="89" t="s">
        <v>1297</v>
      </c>
      <c r="E402" s="89" t="s">
        <v>686</v>
      </c>
      <c r="F402" s="8" t="s">
        <v>80</v>
      </c>
      <c r="G402" s="89" t="s">
        <v>1231</v>
      </c>
      <c r="H402" s="184" t="s">
        <v>1418</v>
      </c>
      <c r="I402" s="184"/>
      <c r="J402" s="184"/>
      <c r="K402" s="189">
        <f t="shared" si="95"/>
        <v>2194585.94</v>
      </c>
      <c r="L402" s="189">
        <v>0</v>
      </c>
      <c r="M402" s="191">
        <v>0</v>
      </c>
      <c r="N402" s="191">
        <v>0</v>
      </c>
      <c r="O402" s="191">
        <v>356125</v>
      </c>
      <c r="P402" s="189">
        <v>1838460.94</v>
      </c>
      <c r="Q402" s="130">
        <v>0</v>
      </c>
      <c r="R402" s="197" t="s">
        <v>1191</v>
      </c>
      <c r="S402" s="197" t="s">
        <v>1172</v>
      </c>
      <c r="T402" s="197" t="s">
        <v>1168</v>
      </c>
      <c r="U402" s="196">
        <v>2018</v>
      </c>
    </row>
    <row r="403" spans="1:21" ht="39" customHeight="1" x14ac:dyDescent="0.25">
      <c r="A403" s="228" t="s">
        <v>1261</v>
      </c>
      <c r="B403" s="262" t="s">
        <v>641</v>
      </c>
      <c r="C403" s="230" t="s">
        <v>1282</v>
      </c>
      <c r="D403" s="11" t="s">
        <v>1412</v>
      </c>
      <c r="E403" s="11" t="s">
        <v>686</v>
      </c>
      <c r="F403" s="11" t="s">
        <v>1300</v>
      </c>
      <c r="G403" s="89" t="s">
        <v>1231</v>
      </c>
      <c r="H403" s="22" t="s">
        <v>1418</v>
      </c>
      <c r="I403" s="22"/>
      <c r="J403" s="22"/>
      <c r="K403" s="189">
        <f t="shared" si="95"/>
        <v>1424829.94</v>
      </c>
      <c r="L403" s="191">
        <v>213724.49</v>
      </c>
      <c r="M403" s="191">
        <v>0</v>
      </c>
      <c r="N403" s="191">
        <v>0</v>
      </c>
      <c r="O403" s="231">
        <v>0</v>
      </c>
      <c r="P403" s="232">
        <v>1211105.45</v>
      </c>
      <c r="Q403" s="130">
        <v>0</v>
      </c>
      <c r="R403" s="197" t="s">
        <v>1170</v>
      </c>
      <c r="S403" s="197" t="s">
        <v>1171</v>
      </c>
      <c r="T403" s="197" t="s">
        <v>1252</v>
      </c>
      <c r="U403" s="196">
        <v>2019</v>
      </c>
    </row>
    <row r="404" spans="1:21" ht="39" customHeight="1" x14ac:dyDescent="0.25">
      <c r="A404" s="233" t="s">
        <v>1305</v>
      </c>
      <c r="B404" s="262" t="s">
        <v>642</v>
      </c>
      <c r="C404" s="234" t="s">
        <v>1314</v>
      </c>
      <c r="D404" s="236" t="s">
        <v>1421</v>
      </c>
      <c r="E404" s="236" t="s">
        <v>686</v>
      </c>
      <c r="F404" s="236" t="s">
        <v>1285</v>
      </c>
      <c r="G404" s="236" t="s">
        <v>1231</v>
      </c>
      <c r="H404" s="235" t="s">
        <v>1418</v>
      </c>
      <c r="I404" s="235"/>
      <c r="J404" s="235"/>
      <c r="K404" s="189">
        <f t="shared" si="95"/>
        <v>1990404.84</v>
      </c>
      <c r="L404" s="191">
        <v>298560.73</v>
      </c>
      <c r="M404" s="191">
        <v>0</v>
      </c>
      <c r="N404" s="191">
        <v>0</v>
      </c>
      <c r="O404" s="191">
        <v>0</v>
      </c>
      <c r="P404" s="191">
        <v>1691844.11</v>
      </c>
      <c r="Q404" s="130">
        <v>0</v>
      </c>
      <c r="R404" s="237" t="s">
        <v>1170</v>
      </c>
      <c r="S404" s="237" t="s">
        <v>1172</v>
      </c>
      <c r="T404" s="237" t="s">
        <v>1252</v>
      </c>
      <c r="U404" s="200">
        <v>2018</v>
      </c>
    </row>
    <row r="405" spans="1:21" ht="57.75" customHeight="1" x14ac:dyDescent="0.25">
      <c r="A405" s="391" t="s">
        <v>1593</v>
      </c>
      <c r="B405" s="392"/>
      <c r="C405" s="391" t="s">
        <v>1597</v>
      </c>
      <c r="D405" s="392"/>
      <c r="E405" s="392"/>
      <c r="F405" s="392"/>
      <c r="G405" s="392"/>
      <c r="H405" s="392"/>
      <c r="I405" s="392"/>
      <c r="J405" s="392"/>
      <c r="K405" s="405">
        <v>0</v>
      </c>
      <c r="L405" s="405">
        <v>0</v>
      </c>
      <c r="M405" s="405">
        <v>0</v>
      </c>
      <c r="N405" s="405">
        <v>0</v>
      </c>
      <c r="O405" s="405">
        <v>0</v>
      </c>
      <c r="P405" s="405">
        <v>0</v>
      </c>
      <c r="Q405" s="405">
        <v>0</v>
      </c>
      <c r="R405" s="394"/>
      <c r="S405" s="394"/>
      <c r="T405" s="394"/>
      <c r="U405" s="394"/>
    </row>
    <row r="406" spans="1:21" ht="39" customHeight="1" x14ac:dyDescent="0.25">
      <c r="A406" s="391" t="s">
        <v>1594</v>
      </c>
      <c r="B406" s="392"/>
      <c r="C406" s="391" t="s">
        <v>1598</v>
      </c>
      <c r="D406" s="392"/>
      <c r="E406" s="392"/>
      <c r="F406" s="392"/>
      <c r="G406" s="392"/>
      <c r="H406" s="392"/>
      <c r="I406" s="392"/>
      <c r="J406" s="392"/>
      <c r="K406" s="396">
        <f t="shared" ref="K406:Q406" si="96">SUM(K407:K407)</f>
        <v>2062955.63</v>
      </c>
      <c r="L406" s="396">
        <f t="shared" si="96"/>
        <v>309443.34999999998</v>
      </c>
      <c r="M406" s="396">
        <f t="shared" si="96"/>
        <v>0</v>
      </c>
      <c r="N406" s="396">
        <f t="shared" si="96"/>
        <v>0</v>
      </c>
      <c r="O406" s="396">
        <f t="shared" si="96"/>
        <v>0</v>
      </c>
      <c r="P406" s="396">
        <f t="shared" si="96"/>
        <v>1753512.28</v>
      </c>
      <c r="Q406" s="396">
        <f t="shared" si="96"/>
        <v>0</v>
      </c>
      <c r="R406" s="394"/>
      <c r="S406" s="394"/>
      <c r="T406" s="394"/>
      <c r="U406" s="394"/>
    </row>
    <row r="407" spans="1:21" ht="39" customHeight="1" x14ac:dyDescent="0.25">
      <c r="A407" s="39" t="s">
        <v>817</v>
      </c>
      <c r="B407" s="262" t="s">
        <v>643</v>
      </c>
      <c r="C407" s="23" t="s">
        <v>1262</v>
      </c>
      <c r="D407" s="11" t="s">
        <v>742</v>
      </c>
      <c r="E407" s="47" t="s">
        <v>686</v>
      </c>
      <c r="F407" s="11" t="s">
        <v>1246</v>
      </c>
      <c r="G407" s="89" t="s">
        <v>1263</v>
      </c>
      <c r="H407" s="47" t="s">
        <v>1424</v>
      </c>
      <c r="I407" s="47" t="s">
        <v>750</v>
      </c>
      <c r="J407" s="47"/>
      <c r="K407" s="209">
        <f>L407+P407</f>
        <v>2062955.63</v>
      </c>
      <c r="L407" s="209">
        <v>309443.34999999998</v>
      </c>
      <c r="M407" s="209">
        <v>0</v>
      </c>
      <c r="N407" s="209">
        <v>0</v>
      </c>
      <c r="O407" s="209">
        <v>0</v>
      </c>
      <c r="P407" s="209">
        <v>1753512.28</v>
      </c>
      <c r="Q407" s="209">
        <v>0</v>
      </c>
      <c r="R407" s="178" t="s">
        <v>1264</v>
      </c>
      <c r="S407" s="178" t="s">
        <v>1265</v>
      </c>
      <c r="T407" s="178" t="s">
        <v>1265</v>
      </c>
      <c r="U407" s="208">
        <v>2018</v>
      </c>
    </row>
    <row r="408" spans="1:21" ht="39" customHeight="1" x14ac:dyDescent="0.25">
      <c r="A408" s="391" t="s">
        <v>1595</v>
      </c>
      <c r="B408" s="392"/>
      <c r="C408" s="391" t="s">
        <v>1599</v>
      </c>
      <c r="D408" s="392"/>
      <c r="E408" s="392"/>
      <c r="F408" s="392"/>
      <c r="G408" s="392"/>
      <c r="H408" s="392"/>
      <c r="I408" s="392"/>
      <c r="J408" s="392"/>
      <c r="K408" s="405">
        <v>0</v>
      </c>
      <c r="L408" s="405">
        <v>0</v>
      </c>
      <c r="M408" s="405">
        <v>0</v>
      </c>
      <c r="N408" s="405">
        <v>0</v>
      </c>
      <c r="O408" s="405">
        <v>0</v>
      </c>
      <c r="P408" s="405">
        <v>0</v>
      </c>
      <c r="Q408" s="405">
        <v>0</v>
      </c>
      <c r="R408" s="394"/>
      <c r="S408" s="394"/>
      <c r="T408" s="394"/>
      <c r="U408" s="394"/>
    </row>
    <row r="409" spans="1:21" ht="39" customHeight="1" x14ac:dyDescent="0.25">
      <c r="A409" s="356" t="s">
        <v>1485</v>
      </c>
      <c r="B409" s="378"/>
      <c r="C409" s="356" t="s">
        <v>1591</v>
      </c>
      <c r="D409" s="378"/>
      <c r="E409" s="378"/>
      <c r="F409" s="378"/>
      <c r="G409" s="378"/>
      <c r="H409" s="378"/>
      <c r="I409" s="378"/>
      <c r="J409" s="378"/>
      <c r="K409" s="380">
        <f t="shared" ref="K409:Q409" si="97">K410+K414+K430</f>
        <v>62391805.310000002</v>
      </c>
      <c r="L409" s="380">
        <f t="shared" si="97"/>
        <v>5131104.83</v>
      </c>
      <c r="M409" s="380">
        <f t="shared" si="97"/>
        <v>0</v>
      </c>
      <c r="N409" s="380">
        <f t="shared" si="97"/>
        <v>25007379.140000001</v>
      </c>
      <c r="O409" s="380">
        <f t="shared" si="97"/>
        <v>0</v>
      </c>
      <c r="P409" s="380">
        <f t="shared" si="97"/>
        <v>32253321.339999996</v>
      </c>
      <c r="Q409" s="380">
        <f t="shared" si="97"/>
        <v>0</v>
      </c>
      <c r="R409" s="381"/>
      <c r="S409" s="381"/>
      <c r="T409" s="381"/>
      <c r="U409" s="381"/>
    </row>
    <row r="410" spans="1:21" ht="39" customHeight="1" x14ac:dyDescent="0.25">
      <c r="A410" s="391" t="s">
        <v>1600</v>
      </c>
      <c r="B410" s="392"/>
      <c r="C410" s="391" t="s">
        <v>1603</v>
      </c>
      <c r="D410" s="392"/>
      <c r="E410" s="392"/>
      <c r="F410" s="392"/>
      <c r="G410" s="392"/>
      <c r="H410" s="392"/>
      <c r="I410" s="392"/>
      <c r="J410" s="392"/>
      <c r="K410" s="396">
        <f t="shared" ref="K410:Q410" si="98">SUM(K411:K413)</f>
        <v>7449341.5800000001</v>
      </c>
      <c r="L410" s="396">
        <f t="shared" si="98"/>
        <v>1324206.4099999999</v>
      </c>
      <c r="M410" s="396">
        <f t="shared" si="98"/>
        <v>0</v>
      </c>
      <c r="N410" s="396">
        <f t="shared" si="98"/>
        <v>2599633.2799999998</v>
      </c>
      <c r="O410" s="396">
        <f t="shared" si="98"/>
        <v>0</v>
      </c>
      <c r="P410" s="396">
        <f t="shared" si="98"/>
        <v>3525501.8899999997</v>
      </c>
      <c r="Q410" s="396">
        <f t="shared" si="98"/>
        <v>0</v>
      </c>
      <c r="R410" s="394"/>
      <c r="S410" s="394"/>
      <c r="T410" s="394"/>
      <c r="U410" s="394"/>
    </row>
    <row r="411" spans="1:21" ht="39" customHeight="1" x14ac:dyDescent="0.25">
      <c r="A411" s="31" t="s">
        <v>14</v>
      </c>
      <c r="B411" s="262" t="s">
        <v>644</v>
      </c>
      <c r="C411" s="19" t="s">
        <v>6</v>
      </c>
      <c r="D411" s="16" t="s">
        <v>1524</v>
      </c>
      <c r="E411" s="12" t="s">
        <v>686</v>
      </c>
      <c r="F411" s="16" t="s">
        <v>1299</v>
      </c>
      <c r="G411" s="11" t="s">
        <v>1094</v>
      </c>
      <c r="H411" s="20" t="s">
        <v>1418</v>
      </c>
      <c r="I411" s="16"/>
      <c r="J411" s="16"/>
      <c r="K411" s="213">
        <f>L411+M411+N411+O411+P411</f>
        <v>4249341.58</v>
      </c>
      <c r="L411" s="213">
        <f>900000+27936.75</f>
        <v>927936.75</v>
      </c>
      <c r="M411" s="213">
        <v>0</v>
      </c>
      <c r="N411" s="213">
        <v>190246.73</v>
      </c>
      <c r="O411" s="212">
        <v>0</v>
      </c>
      <c r="P411" s="213">
        <f>2944913.07+186245.03</f>
        <v>3131158.0999999996</v>
      </c>
      <c r="Q411" s="212">
        <v>0</v>
      </c>
      <c r="R411" s="210" t="s">
        <v>1264</v>
      </c>
      <c r="S411" s="204" t="s">
        <v>1170</v>
      </c>
      <c r="T411" s="204" t="s">
        <v>1317</v>
      </c>
      <c r="U411" s="204">
        <v>2019</v>
      </c>
    </row>
    <row r="412" spans="1:21" ht="39" customHeight="1" x14ac:dyDescent="0.25">
      <c r="A412" s="31" t="s">
        <v>71</v>
      </c>
      <c r="B412" s="262" t="s">
        <v>645</v>
      </c>
      <c r="C412" s="19" t="s">
        <v>72</v>
      </c>
      <c r="D412" s="15" t="s">
        <v>193</v>
      </c>
      <c r="E412" s="13" t="s">
        <v>686</v>
      </c>
      <c r="F412" s="15" t="s">
        <v>1300</v>
      </c>
      <c r="G412" s="10" t="s">
        <v>1094</v>
      </c>
      <c r="H412" s="37" t="s">
        <v>1418</v>
      </c>
      <c r="I412" s="15"/>
      <c r="J412" s="15" t="s">
        <v>696</v>
      </c>
      <c r="K412" s="213">
        <f>L412+M412+N412+O412+P412</f>
        <v>2500000</v>
      </c>
      <c r="L412" s="213">
        <v>0</v>
      </c>
      <c r="M412" s="213">
        <v>0</v>
      </c>
      <c r="N412" s="213">
        <v>2409386.5499999998</v>
      </c>
      <c r="O412" s="212">
        <v>0</v>
      </c>
      <c r="P412" s="213">
        <v>90613.45</v>
      </c>
      <c r="Q412" s="212">
        <v>0</v>
      </c>
      <c r="R412" s="210" t="s">
        <v>1196</v>
      </c>
      <c r="S412" s="204" t="s">
        <v>58</v>
      </c>
      <c r="T412" s="204" t="s">
        <v>41</v>
      </c>
      <c r="U412" s="204">
        <v>2021</v>
      </c>
    </row>
    <row r="413" spans="1:21" ht="39" customHeight="1" x14ac:dyDescent="0.25">
      <c r="A413" s="31" t="s">
        <v>1522</v>
      </c>
      <c r="B413" s="262" t="s">
        <v>646</v>
      </c>
      <c r="C413" s="19" t="s">
        <v>1523</v>
      </c>
      <c r="D413" s="16" t="s">
        <v>1524</v>
      </c>
      <c r="E413" s="12" t="s">
        <v>686</v>
      </c>
      <c r="F413" s="16" t="s">
        <v>1299</v>
      </c>
      <c r="G413" s="11" t="s">
        <v>1094</v>
      </c>
      <c r="H413" s="20" t="s">
        <v>1418</v>
      </c>
      <c r="I413" s="15"/>
      <c r="J413" s="15"/>
      <c r="K413" s="213">
        <v>700000</v>
      </c>
      <c r="L413" s="213">
        <v>396269.66</v>
      </c>
      <c r="M413" s="213">
        <v>0</v>
      </c>
      <c r="N413" s="213">
        <v>0</v>
      </c>
      <c r="O413" s="212">
        <v>0</v>
      </c>
      <c r="P413" s="213">
        <v>303730.34000000003</v>
      </c>
      <c r="Q413" s="212">
        <v>0</v>
      </c>
      <c r="R413" s="210" t="s">
        <v>1197</v>
      </c>
      <c r="S413" s="204" t="s">
        <v>1198</v>
      </c>
      <c r="T413" s="204" t="s">
        <v>94</v>
      </c>
      <c r="U413" s="204">
        <v>2020</v>
      </c>
    </row>
    <row r="414" spans="1:21" ht="39" customHeight="1" x14ac:dyDescent="0.25">
      <c r="A414" s="391" t="s">
        <v>1601</v>
      </c>
      <c r="B414" s="392"/>
      <c r="C414" s="391" t="s">
        <v>1604</v>
      </c>
      <c r="D414" s="392"/>
      <c r="E414" s="392"/>
      <c r="F414" s="392"/>
      <c r="G414" s="392"/>
      <c r="H414" s="392"/>
      <c r="I414" s="392"/>
      <c r="J414" s="392"/>
      <c r="K414" s="396">
        <f>SUM(K415:K429)</f>
        <v>54942463.730000004</v>
      </c>
      <c r="L414" s="396">
        <f t="shared" ref="L414:Q414" si="99">SUM(L415:L429)</f>
        <v>3806898.42</v>
      </c>
      <c r="M414" s="396">
        <f t="shared" si="99"/>
        <v>0</v>
      </c>
      <c r="N414" s="396">
        <f t="shared" si="99"/>
        <v>22407745.859999999</v>
      </c>
      <c r="O414" s="396">
        <f t="shared" si="99"/>
        <v>0</v>
      </c>
      <c r="P414" s="396">
        <f t="shared" si="99"/>
        <v>28727819.449999996</v>
      </c>
      <c r="Q414" s="396">
        <f t="shared" si="99"/>
        <v>0</v>
      </c>
      <c r="R414" s="396"/>
      <c r="S414" s="394"/>
      <c r="T414" s="394"/>
      <c r="U414" s="394"/>
    </row>
    <row r="415" spans="1:21" ht="39" customHeight="1" x14ac:dyDescent="0.25">
      <c r="A415" s="23" t="s">
        <v>684</v>
      </c>
      <c r="B415" s="262" t="s">
        <v>647</v>
      </c>
      <c r="C415" s="23" t="s">
        <v>1152</v>
      </c>
      <c r="D415" s="11" t="s">
        <v>685</v>
      </c>
      <c r="E415" s="11" t="s">
        <v>686</v>
      </c>
      <c r="F415" s="11" t="s">
        <v>1290</v>
      </c>
      <c r="G415" s="11" t="s">
        <v>1094</v>
      </c>
      <c r="H415" s="22" t="s">
        <v>1418</v>
      </c>
      <c r="I415" s="22"/>
      <c r="J415" s="238"/>
      <c r="K415" s="191">
        <f>L415+M415+N415+O415+P415</f>
        <v>6546671.6399999997</v>
      </c>
      <c r="L415" s="191">
        <f>2213718.08+16585</f>
        <v>2230303.08</v>
      </c>
      <c r="M415" s="191">
        <v>0</v>
      </c>
      <c r="N415" s="191">
        <v>0</v>
      </c>
      <c r="O415" s="191">
        <v>0</v>
      </c>
      <c r="P415" s="191">
        <f>4250029.56+66339</f>
        <v>4316368.5599999996</v>
      </c>
      <c r="Q415" s="191">
        <v>0</v>
      </c>
      <c r="R415" s="210" t="s">
        <v>1264</v>
      </c>
      <c r="S415" s="191" t="s">
        <v>1167</v>
      </c>
      <c r="T415" s="191" t="s">
        <v>1170</v>
      </c>
      <c r="U415" s="204">
        <v>2019</v>
      </c>
    </row>
    <row r="416" spans="1:21" ht="39" customHeight="1" x14ac:dyDescent="0.25">
      <c r="A416" s="23" t="s">
        <v>687</v>
      </c>
      <c r="B416" s="262" t="s">
        <v>648</v>
      </c>
      <c r="C416" s="30" t="s">
        <v>689</v>
      </c>
      <c r="D416" s="11" t="s">
        <v>1153</v>
      </c>
      <c r="E416" s="47" t="s">
        <v>686</v>
      </c>
      <c r="F416" s="11" t="s">
        <v>1290</v>
      </c>
      <c r="G416" s="11" t="s">
        <v>1094</v>
      </c>
      <c r="H416" s="86" t="s">
        <v>1418</v>
      </c>
      <c r="I416" s="86"/>
      <c r="J416" s="86" t="s">
        <v>1154</v>
      </c>
      <c r="K416" s="191">
        <v>439800</v>
      </c>
      <c r="L416" s="189">
        <v>87960</v>
      </c>
      <c r="M416" s="189">
        <v>0</v>
      </c>
      <c r="N416" s="189">
        <v>0</v>
      </c>
      <c r="O416" s="189">
        <v>0</v>
      </c>
      <c r="P416" s="189">
        <v>351840</v>
      </c>
      <c r="Q416" s="191">
        <v>0</v>
      </c>
      <c r="R416" s="195" t="s">
        <v>1197</v>
      </c>
      <c r="S416" s="195" t="s">
        <v>1196</v>
      </c>
      <c r="T416" s="195" t="s">
        <v>57</v>
      </c>
      <c r="U416" s="183">
        <v>2020</v>
      </c>
    </row>
    <row r="417" spans="1:21" ht="39" customHeight="1" x14ac:dyDescent="0.25">
      <c r="A417" s="23" t="s">
        <v>688</v>
      </c>
      <c r="B417" s="262" t="s">
        <v>649</v>
      </c>
      <c r="C417" s="30" t="s">
        <v>1155</v>
      </c>
      <c r="D417" s="11" t="s">
        <v>1153</v>
      </c>
      <c r="E417" s="47" t="s">
        <v>686</v>
      </c>
      <c r="F417" s="11" t="s">
        <v>1290</v>
      </c>
      <c r="G417" s="11" t="s">
        <v>1094</v>
      </c>
      <c r="H417" s="86" t="s">
        <v>1418</v>
      </c>
      <c r="I417" s="86"/>
      <c r="J417" s="86" t="s">
        <v>1154</v>
      </c>
      <c r="K417" s="191">
        <v>250000</v>
      </c>
      <c r="L417" s="189">
        <v>50000</v>
      </c>
      <c r="M417" s="189">
        <v>0</v>
      </c>
      <c r="N417" s="189">
        <v>0</v>
      </c>
      <c r="O417" s="189">
        <v>0</v>
      </c>
      <c r="P417" s="189">
        <v>200000</v>
      </c>
      <c r="Q417" s="191">
        <v>0</v>
      </c>
      <c r="R417" s="195" t="s">
        <v>1197</v>
      </c>
      <c r="S417" s="195" t="s">
        <v>1196</v>
      </c>
      <c r="T417" s="195" t="s">
        <v>57</v>
      </c>
      <c r="U417" s="183">
        <v>2020</v>
      </c>
    </row>
    <row r="418" spans="1:21" ht="39" customHeight="1" x14ac:dyDescent="0.25">
      <c r="A418" s="23" t="s">
        <v>690</v>
      </c>
      <c r="B418" s="262" t="s">
        <v>650</v>
      </c>
      <c r="C418" s="30" t="s">
        <v>16</v>
      </c>
      <c r="D418" s="11" t="s">
        <v>1071</v>
      </c>
      <c r="E418" s="11" t="s">
        <v>686</v>
      </c>
      <c r="F418" s="11" t="s">
        <v>1246</v>
      </c>
      <c r="G418" s="14" t="s">
        <v>1094</v>
      </c>
      <c r="H418" s="22" t="s">
        <v>1418</v>
      </c>
      <c r="I418" s="11" t="s">
        <v>750</v>
      </c>
      <c r="J418" s="11"/>
      <c r="K418" s="191">
        <f t="shared" ref="K418:K429" si="100">L418+M418+N418+O418+P418</f>
        <v>20748906.02</v>
      </c>
      <c r="L418" s="194">
        <v>0</v>
      </c>
      <c r="M418" s="194">
        <v>0</v>
      </c>
      <c r="N418" s="194">
        <f>11056607.49+535565.01</f>
        <v>11592172.5</v>
      </c>
      <c r="O418" s="194">
        <v>0</v>
      </c>
      <c r="P418" s="194">
        <f>8621168.51+535565.01</f>
        <v>9156733.5199999996</v>
      </c>
      <c r="Q418" s="191">
        <v>0</v>
      </c>
      <c r="R418" s="178" t="s">
        <v>1264</v>
      </c>
      <c r="S418" s="178" t="s">
        <v>1265</v>
      </c>
      <c r="T418" s="187" t="s">
        <v>1171</v>
      </c>
      <c r="U418" s="178">
        <v>2019</v>
      </c>
    </row>
    <row r="419" spans="1:21" ht="39" customHeight="1" x14ac:dyDescent="0.25">
      <c r="A419" s="23" t="s">
        <v>691</v>
      </c>
      <c r="B419" s="262" t="s">
        <v>651</v>
      </c>
      <c r="C419" s="23" t="s">
        <v>1080</v>
      </c>
      <c r="D419" s="11" t="s">
        <v>1081</v>
      </c>
      <c r="E419" s="11" t="s">
        <v>686</v>
      </c>
      <c r="F419" s="11" t="s">
        <v>1300</v>
      </c>
      <c r="G419" s="14" t="s">
        <v>1094</v>
      </c>
      <c r="H419" s="22" t="s">
        <v>1418</v>
      </c>
      <c r="I419" s="11"/>
      <c r="J419" s="11"/>
      <c r="K419" s="191">
        <v>3602508.2</v>
      </c>
      <c r="L419" s="194">
        <v>340986.92</v>
      </c>
      <c r="M419" s="194">
        <v>0</v>
      </c>
      <c r="N419" s="194">
        <v>959795.13</v>
      </c>
      <c r="O419" s="194">
        <v>0</v>
      </c>
      <c r="P419" s="194">
        <v>2301726.15</v>
      </c>
      <c r="Q419" s="191">
        <v>0</v>
      </c>
      <c r="R419" s="187" t="s">
        <v>1173</v>
      </c>
      <c r="S419" s="178" t="s">
        <v>1175</v>
      </c>
      <c r="T419" s="187" t="s">
        <v>1195</v>
      </c>
      <c r="U419" s="178">
        <v>2021</v>
      </c>
    </row>
    <row r="420" spans="1:21" ht="39" customHeight="1" x14ac:dyDescent="0.25">
      <c r="A420" s="23" t="s">
        <v>692</v>
      </c>
      <c r="B420" s="262" t="s">
        <v>652</v>
      </c>
      <c r="C420" s="23" t="s">
        <v>73</v>
      </c>
      <c r="D420" s="10" t="s">
        <v>1075</v>
      </c>
      <c r="E420" s="10" t="s">
        <v>686</v>
      </c>
      <c r="F420" s="10" t="s">
        <v>1025</v>
      </c>
      <c r="G420" s="9" t="s">
        <v>1094</v>
      </c>
      <c r="H420" s="24" t="s">
        <v>1418</v>
      </c>
      <c r="I420" s="10"/>
      <c r="J420" s="10"/>
      <c r="K420" s="191">
        <f t="shared" si="100"/>
        <v>2304260.1100000003</v>
      </c>
      <c r="L420" s="194">
        <v>0</v>
      </c>
      <c r="M420" s="194">
        <v>0</v>
      </c>
      <c r="N420" s="194">
        <f>1092248.35+68574.51</f>
        <v>1160822.8600000001</v>
      </c>
      <c r="O420" s="194">
        <v>0</v>
      </c>
      <c r="P420" s="194">
        <f>1073676.65+69760.6</f>
        <v>1143437.25</v>
      </c>
      <c r="Q420" s="191">
        <v>0</v>
      </c>
      <c r="R420" s="187" t="s">
        <v>1264</v>
      </c>
      <c r="S420" s="178" t="s">
        <v>1318</v>
      </c>
      <c r="T420" s="178" t="s">
        <v>1317</v>
      </c>
      <c r="U420" s="178">
        <v>2019</v>
      </c>
    </row>
    <row r="421" spans="1:21" ht="39" customHeight="1" x14ac:dyDescent="0.25">
      <c r="A421" s="23" t="s">
        <v>693</v>
      </c>
      <c r="B421" s="262" t="s">
        <v>653</v>
      </c>
      <c r="C421" s="30" t="s">
        <v>1681</v>
      </c>
      <c r="D421" s="11" t="s">
        <v>727</v>
      </c>
      <c r="E421" s="11" t="s">
        <v>686</v>
      </c>
      <c r="F421" s="11" t="s">
        <v>1299</v>
      </c>
      <c r="G421" s="14" t="s">
        <v>109</v>
      </c>
      <c r="H421" s="22" t="s">
        <v>1424</v>
      </c>
      <c r="I421" s="11"/>
      <c r="J421" s="11"/>
      <c r="K421" s="191">
        <f t="shared" si="100"/>
        <v>2071448</v>
      </c>
      <c r="L421" s="194">
        <v>0</v>
      </c>
      <c r="M421" s="194">
        <v>0</v>
      </c>
      <c r="N421" s="194">
        <v>103572.4</v>
      </c>
      <c r="O421" s="194">
        <v>0</v>
      </c>
      <c r="P421" s="194">
        <v>1967875.6</v>
      </c>
      <c r="Q421" s="191">
        <v>0</v>
      </c>
      <c r="R421" s="204" t="s">
        <v>1200</v>
      </c>
      <c r="S421" s="204" t="s">
        <v>701</v>
      </c>
      <c r="T421" s="204" t="s">
        <v>1178</v>
      </c>
      <c r="U421" s="204">
        <v>2017</v>
      </c>
    </row>
    <row r="422" spans="1:21" ht="83.25" customHeight="1" x14ac:dyDescent="0.25">
      <c r="A422" s="23" t="s">
        <v>694</v>
      </c>
      <c r="B422" s="262" t="s">
        <v>654</v>
      </c>
      <c r="C422" s="30" t="s">
        <v>10</v>
      </c>
      <c r="D422" s="11" t="s">
        <v>11</v>
      </c>
      <c r="E422" s="11" t="s">
        <v>686</v>
      </c>
      <c r="F422" s="10" t="s">
        <v>1285</v>
      </c>
      <c r="G422" s="14" t="s">
        <v>1094</v>
      </c>
      <c r="H422" s="22" t="s">
        <v>1418</v>
      </c>
      <c r="I422" s="11"/>
      <c r="J422" s="11"/>
      <c r="K422" s="191">
        <f t="shared" si="100"/>
        <v>5397222.0600000005</v>
      </c>
      <c r="L422" s="194">
        <f>868503.42+53845</f>
        <v>922348.42</v>
      </c>
      <c r="M422" s="194">
        <v>0</v>
      </c>
      <c r="N422" s="194">
        <f>868503.42+53845</f>
        <v>922348.42</v>
      </c>
      <c r="O422" s="194">
        <v>0</v>
      </c>
      <c r="P422" s="194">
        <f>3352525.22+200000</f>
        <v>3552525.22</v>
      </c>
      <c r="Q422" s="191">
        <v>0</v>
      </c>
      <c r="R422" s="204" t="s">
        <v>1264</v>
      </c>
      <c r="S422" s="204" t="s">
        <v>1167</v>
      </c>
      <c r="T422" s="204" t="s">
        <v>1169</v>
      </c>
      <c r="U422" s="204">
        <v>2020</v>
      </c>
    </row>
    <row r="423" spans="1:21" ht="39" customHeight="1" x14ac:dyDescent="0.25">
      <c r="A423" s="23" t="s">
        <v>695</v>
      </c>
      <c r="B423" s="262" t="s">
        <v>655</v>
      </c>
      <c r="C423" s="30" t="s">
        <v>15</v>
      </c>
      <c r="D423" s="11" t="s">
        <v>709</v>
      </c>
      <c r="E423" s="11" t="s">
        <v>686</v>
      </c>
      <c r="F423" s="11" t="s">
        <v>1298</v>
      </c>
      <c r="G423" s="14" t="s">
        <v>1094</v>
      </c>
      <c r="H423" s="22" t="s">
        <v>1418</v>
      </c>
      <c r="I423" s="11"/>
      <c r="J423" s="11"/>
      <c r="K423" s="191">
        <f t="shared" si="100"/>
        <v>3473188.5</v>
      </c>
      <c r="L423" s="194">
        <v>0</v>
      </c>
      <c r="M423" s="194">
        <v>0</v>
      </c>
      <c r="N423" s="194">
        <v>1118992.67</v>
      </c>
      <c r="O423" s="194">
        <v>0</v>
      </c>
      <c r="P423" s="194">
        <f>2194356+159839.83</f>
        <v>2354195.83</v>
      </c>
      <c r="Q423" s="191">
        <v>0</v>
      </c>
      <c r="R423" s="204" t="s">
        <v>1667</v>
      </c>
      <c r="S423" s="204" t="s">
        <v>1318</v>
      </c>
      <c r="T423" s="204" t="s">
        <v>1666</v>
      </c>
      <c r="U423" s="204">
        <v>2019</v>
      </c>
    </row>
    <row r="424" spans="1:21" ht="39" customHeight="1" x14ac:dyDescent="0.25">
      <c r="A424" s="23" t="s">
        <v>1159</v>
      </c>
      <c r="B424" s="431" t="s">
        <v>656</v>
      </c>
      <c r="C424" s="23" t="s">
        <v>1161</v>
      </c>
      <c r="D424" s="11" t="s">
        <v>1160</v>
      </c>
      <c r="E424" s="11" t="s">
        <v>686</v>
      </c>
      <c r="F424" s="11" t="s">
        <v>1280</v>
      </c>
      <c r="G424" s="14" t="s">
        <v>1094</v>
      </c>
      <c r="H424" s="22" t="s">
        <v>1418</v>
      </c>
      <c r="I424" s="11"/>
      <c r="J424" s="11"/>
      <c r="K424" s="191">
        <v>3087459.2</v>
      </c>
      <c r="L424" s="194">
        <v>0</v>
      </c>
      <c r="M424" s="194">
        <v>0</v>
      </c>
      <c r="N424" s="194">
        <v>902041.88</v>
      </c>
      <c r="O424" s="194">
        <v>0</v>
      </c>
      <c r="P424" s="194">
        <v>2185417.3199999998</v>
      </c>
      <c r="Q424" s="191">
        <v>0</v>
      </c>
      <c r="R424" s="187" t="s">
        <v>1264</v>
      </c>
      <c r="S424" s="178" t="s">
        <v>1736</v>
      </c>
      <c r="T424" s="178" t="s">
        <v>1737</v>
      </c>
      <c r="U424" s="178">
        <v>2020</v>
      </c>
    </row>
    <row r="425" spans="1:21" ht="39" customHeight="1" x14ac:dyDescent="0.25">
      <c r="A425" s="23" t="s">
        <v>74</v>
      </c>
      <c r="B425" s="431" t="s">
        <v>657</v>
      </c>
      <c r="C425" s="23" t="s">
        <v>75</v>
      </c>
      <c r="D425" s="10" t="s">
        <v>1081</v>
      </c>
      <c r="E425" s="10" t="s">
        <v>686</v>
      </c>
      <c r="F425" s="10" t="s">
        <v>1300</v>
      </c>
      <c r="G425" s="9" t="s">
        <v>1094</v>
      </c>
      <c r="H425" s="24" t="s">
        <v>1418</v>
      </c>
      <c r="I425" s="10"/>
      <c r="J425" s="10" t="s">
        <v>696</v>
      </c>
      <c r="K425" s="191">
        <f>L425+M425+N425+O425+P425</f>
        <v>3848000</v>
      </c>
      <c r="L425" s="194">
        <v>0</v>
      </c>
      <c r="M425" s="194">
        <v>0</v>
      </c>
      <c r="N425" s="194">
        <v>3448000</v>
      </c>
      <c r="O425" s="194">
        <v>0</v>
      </c>
      <c r="P425" s="194">
        <v>400000</v>
      </c>
      <c r="Q425" s="191">
        <v>0</v>
      </c>
      <c r="R425" s="187" t="s">
        <v>1196</v>
      </c>
      <c r="S425" s="178" t="s">
        <v>58</v>
      </c>
      <c r="T425" s="178" t="s">
        <v>41</v>
      </c>
      <c r="U425" s="178">
        <v>2021</v>
      </c>
    </row>
    <row r="426" spans="1:21" ht="39" customHeight="1" x14ac:dyDescent="0.25">
      <c r="A426" s="23" t="s">
        <v>76</v>
      </c>
      <c r="B426" s="431" t="s">
        <v>658</v>
      </c>
      <c r="C426" s="23" t="s">
        <v>77</v>
      </c>
      <c r="D426" s="10" t="s">
        <v>1081</v>
      </c>
      <c r="E426" s="10" t="s">
        <v>686</v>
      </c>
      <c r="F426" s="10" t="s">
        <v>1300</v>
      </c>
      <c r="G426" s="9" t="s">
        <v>1094</v>
      </c>
      <c r="H426" s="24" t="s">
        <v>1418</v>
      </c>
      <c r="I426" s="10"/>
      <c r="J426" s="10" t="s">
        <v>696</v>
      </c>
      <c r="K426" s="191">
        <f>L426+M426+N426+O426+P426</f>
        <v>1700000</v>
      </c>
      <c r="L426" s="194">
        <v>0</v>
      </c>
      <c r="M426" s="194">
        <v>0</v>
      </c>
      <c r="N426" s="194">
        <v>1700000</v>
      </c>
      <c r="O426" s="194">
        <v>0</v>
      </c>
      <c r="P426" s="194">
        <v>0</v>
      </c>
      <c r="Q426" s="191">
        <v>0</v>
      </c>
      <c r="R426" s="187" t="s">
        <v>1196</v>
      </c>
      <c r="S426" s="178" t="s">
        <v>58</v>
      </c>
      <c r="T426" s="178" t="s">
        <v>41</v>
      </c>
      <c r="U426" s="178">
        <v>2021</v>
      </c>
    </row>
    <row r="427" spans="1:21" ht="39" customHeight="1" x14ac:dyDescent="0.25">
      <c r="A427" s="23" t="s">
        <v>78</v>
      </c>
      <c r="B427" s="431" t="s">
        <v>659</v>
      </c>
      <c r="C427" s="23" t="s">
        <v>79</v>
      </c>
      <c r="D427" s="10" t="s">
        <v>1081</v>
      </c>
      <c r="E427" s="10" t="s">
        <v>686</v>
      </c>
      <c r="F427" s="10" t="s">
        <v>1300</v>
      </c>
      <c r="G427" s="9" t="s">
        <v>1094</v>
      </c>
      <c r="H427" s="24" t="s">
        <v>1418</v>
      </c>
      <c r="I427" s="10"/>
      <c r="J427" s="10" t="s">
        <v>696</v>
      </c>
      <c r="K427" s="191">
        <f t="shared" si="100"/>
        <v>1000000</v>
      </c>
      <c r="L427" s="194">
        <v>0</v>
      </c>
      <c r="M427" s="194">
        <v>0</v>
      </c>
      <c r="N427" s="194">
        <v>500000</v>
      </c>
      <c r="O427" s="194">
        <v>0</v>
      </c>
      <c r="P427" s="194">
        <v>500000</v>
      </c>
      <c r="Q427" s="191">
        <v>0</v>
      </c>
      <c r="R427" s="187" t="s">
        <v>1196</v>
      </c>
      <c r="S427" s="178" t="s">
        <v>58</v>
      </c>
      <c r="T427" s="178" t="s">
        <v>41</v>
      </c>
      <c r="U427" s="178">
        <v>2021</v>
      </c>
    </row>
    <row r="428" spans="1:21" ht="39" customHeight="1" x14ac:dyDescent="0.25">
      <c r="A428" s="23" t="s">
        <v>1738</v>
      </c>
      <c r="B428" s="431" t="s">
        <v>1739</v>
      </c>
      <c r="C428" s="30" t="s">
        <v>1740</v>
      </c>
      <c r="D428" s="11" t="s">
        <v>685</v>
      </c>
      <c r="E428" s="11" t="s">
        <v>686</v>
      </c>
      <c r="F428" s="11" t="s">
        <v>1290</v>
      </c>
      <c r="G428" s="9" t="s">
        <v>1094</v>
      </c>
      <c r="H428" s="22" t="s">
        <v>1418</v>
      </c>
      <c r="I428" s="10"/>
      <c r="J428" s="10" t="s">
        <v>696</v>
      </c>
      <c r="K428" s="191">
        <f t="shared" si="100"/>
        <v>269000</v>
      </c>
      <c r="L428" s="194">
        <v>134500</v>
      </c>
      <c r="M428" s="194">
        <v>0</v>
      </c>
      <c r="N428" s="194">
        <v>0</v>
      </c>
      <c r="O428" s="194">
        <v>0</v>
      </c>
      <c r="P428" s="194">
        <v>134500</v>
      </c>
      <c r="Q428" s="191">
        <v>0</v>
      </c>
      <c r="R428" s="187" t="s">
        <v>1197</v>
      </c>
      <c r="S428" s="178" t="s">
        <v>1196</v>
      </c>
      <c r="T428" s="178" t="s">
        <v>57</v>
      </c>
      <c r="U428" s="178">
        <v>2020</v>
      </c>
    </row>
    <row r="429" spans="1:21" ht="39" customHeight="1" x14ac:dyDescent="0.25">
      <c r="A429" s="23" t="s">
        <v>1741</v>
      </c>
      <c r="B429" s="431" t="s">
        <v>1742</v>
      </c>
      <c r="C429" s="30" t="s">
        <v>1743</v>
      </c>
      <c r="D429" s="11" t="s">
        <v>685</v>
      </c>
      <c r="E429" s="11" t="s">
        <v>686</v>
      </c>
      <c r="F429" s="11" t="s">
        <v>1290</v>
      </c>
      <c r="G429" s="9" t="s">
        <v>1094</v>
      </c>
      <c r="H429" s="22" t="s">
        <v>1418</v>
      </c>
      <c r="I429" s="10"/>
      <c r="J429" s="10" t="s">
        <v>696</v>
      </c>
      <c r="K429" s="191">
        <f t="shared" si="100"/>
        <v>204000</v>
      </c>
      <c r="L429" s="194">
        <v>40800</v>
      </c>
      <c r="M429" s="194">
        <v>0</v>
      </c>
      <c r="N429" s="194">
        <v>0</v>
      </c>
      <c r="O429" s="194">
        <v>0</v>
      </c>
      <c r="P429" s="194">
        <v>163200</v>
      </c>
      <c r="Q429" s="191">
        <v>0</v>
      </c>
      <c r="R429" s="187" t="s">
        <v>1197</v>
      </c>
      <c r="S429" s="178" t="s">
        <v>1196</v>
      </c>
      <c r="T429" s="178" t="s">
        <v>57</v>
      </c>
      <c r="U429" s="178">
        <v>2020</v>
      </c>
    </row>
    <row r="430" spans="1:21" ht="39" customHeight="1" x14ac:dyDescent="0.25">
      <c r="A430" s="391" t="s">
        <v>1602</v>
      </c>
      <c r="B430" s="392"/>
      <c r="C430" s="391" t="s">
        <v>1605</v>
      </c>
      <c r="D430" s="392"/>
      <c r="E430" s="392"/>
      <c r="F430" s="392"/>
      <c r="G430" s="392"/>
      <c r="H430" s="392"/>
      <c r="I430" s="392"/>
      <c r="J430" s="392"/>
      <c r="K430" s="405">
        <v>0</v>
      </c>
      <c r="L430" s="405">
        <v>0</v>
      </c>
      <c r="M430" s="405">
        <v>0</v>
      </c>
      <c r="N430" s="405">
        <v>0</v>
      </c>
      <c r="O430" s="405">
        <v>0</v>
      </c>
      <c r="P430" s="405">
        <v>0</v>
      </c>
      <c r="Q430" s="405">
        <v>0</v>
      </c>
      <c r="R430" s="394"/>
      <c r="S430" s="394"/>
      <c r="T430" s="394"/>
      <c r="U430" s="394"/>
    </row>
    <row r="431" spans="1:21" ht="39" customHeight="1" x14ac:dyDescent="0.25">
      <c r="A431" s="356" t="s">
        <v>1487</v>
      </c>
      <c r="B431" s="378"/>
      <c r="C431" s="356" t="s">
        <v>1490</v>
      </c>
      <c r="D431" s="378"/>
      <c r="E431" s="378"/>
      <c r="F431" s="378"/>
      <c r="G431" s="378"/>
      <c r="H431" s="378"/>
      <c r="I431" s="378"/>
      <c r="J431" s="378"/>
      <c r="K431" s="380">
        <f>K432+K436+K438+K439</f>
        <v>9806858</v>
      </c>
      <c r="L431" s="380">
        <f t="shared" ref="L431:Q431" si="101">L432+L436+L438+L439</f>
        <v>1443229</v>
      </c>
      <c r="M431" s="380">
        <f t="shared" si="101"/>
        <v>200000</v>
      </c>
      <c r="N431" s="380">
        <f t="shared" si="101"/>
        <v>0</v>
      </c>
      <c r="O431" s="380">
        <f t="shared" si="101"/>
        <v>0</v>
      </c>
      <c r="P431" s="380">
        <f t="shared" si="101"/>
        <v>8163629</v>
      </c>
      <c r="Q431" s="380">
        <f t="shared" si="101"/>
        <v>0</v>
      </c>
      <c r="R431" s="381"/>
      <c r="S431" s="381"/>
      <c r="T431" s="381"/>
      <c r="U431" s="381"/>
    </row>
    <row r="432" spans="1:21" ht="82.5" customHeight="1" x14ac:dyDescent="0.25">
      <c r="A432" s="391" t="s">
        <v>1606</v>
      </c>
      <c r="B432" s="392"/>
      <c r="C432" s="391" t="s">
        <v>1610</v>
      </c>
      <c r="D432" s="392"/>
      <c r="E432" s="392"/>
      <c r="F432" s="392"/>
      <c r="G432" s="392"/>
      <c r="H432" s="392"/>
      <c r="I432" s="392"/>
      <c r="J432" s="392"/>
      <c r="K432" s="396">
        <f t="shared" ref="K432:Q432" si="102">SUM(K433:K435)</f>
        <v>1532000</v>
      </c>
      <c r="L432" s="396">
        <f t="shared" si="102"/>
        <v>202000</v>
      </c>
      <c r="M432" s="396">
        <f t="shared" si="102"/>
        <v>200000</v>
      </c>
      <c r="N432" s="396">
        <f t="shared" si="102"/>
        <v>0</v>
      </c>
      <c r="O432" s="396">
        <f t="shared" si="102"/>
        <v>0</v>
      </c>
      <c r="P432" s="396">
        <f t="shared" si="102"/>
        <v>1130000</v>
      </c>
      <c r="Q432" s="396">
        <f t="shared" si="102"/>
        <v>0</v>
      </c>
      <c r="R432" s="394"/>
      <c r="S432" s="394"/>
      <c r="T432" s="394"/>
      <c r="U432" s="394"/>
    </row>
    <row r="433" spans="1:21" ht="39" customHeight="1" x14ac:dyDescent="0.25">
      <c r="A433" s="57" t="s">
        <v>728</v>
      </c>
      <c r="B433" s="262" t="s">
        <v>660</v>
      </c>
      <c r="C433" s="19" t="s">
        <v>729</v>
      </c>
      <c r="D433" s="12" t="s">
        <v>730</v>
      </c>
      <c r="E433" s="12" t="s">
        <v>1678</v>
      </c>
      <c r="F433" s="12" t="s">
        <v>1299</v>
      </c>
      <c r="G433" s="12" t="s">
        <v>90</v>
      </c>
      <c r="H433" s="18" t="s">
        <v>1679</v>
      </c>
      <c r="I433" s="12"/>
      <c r="J433" s="12"/>
      <c r="K433" s="213">
        <f t="shared" ref="K433:K435" si="103">L433+M433+N433+O433+P433</f>
        <v>696000</v>
      </c>
      <c r="L433" s="213">
        <v>116000</v>
      </c>
      <c r="M433" s="213">
        <v>0</v>
      </c>
      <c r="N433" s="213">
        <v>0</v>
      </c>
      <c r="O433" s="213">
        <v>0</v>
      </c>
      <c r="P433" s="213">
        <v>580000</v>
      </c>
      <c r="Q433" s="213">
        <v>0</v>
      </c>
      <c r="R433" s="210" t="s">
        <v>1194</v>
      </c>
      <c r="S433" s="204" t="s">
        <v>1180</v>
      </c>
      <c r="T433" s="204" t="s">
        <v>36</v>
      </c>
      <c r="U433" s="204">
        <v>2020</v>
      </c>
    </row>
    <row r="434" spans="1:21" ht="39" customHeight="1" x14ac:dyDescent="0.25">
      <c r="A434" s="57" t="s">
        <v>818</v>
      </c>
      <c r="B434" s="262" t="s">
        <v>661</v>
      </c>
      <c r="C434" s="19" t="s">
        <v>1089</v>
      </c>
      <c r="D434" s="12" t="s">
        <v>730</v>
      </c>
      <c r="E434" s="12" t="s">
        <v>1678</v>
      </c>
      <c r="F434" s="12" t="s">
        <v>1299</v>
      </c>
      <c r="G434" s="12" t="s">
        <v>90</v>
      </c>
      <c r="H434" s="18" t="s">
        <v>1679</v>
      </c>
      <c r="I434" s="12"/>
      <c r="J434" s="12"/>
      <c r="K434" s="213">
        <f t="shared" si="103"/>
        <v>456000</v>
      </c>
      <c r="L434" s="213">
        <v>76000</v>
      </c>
      <c r="M434" s="213">
        <v>0</v>
      </c>
      <c r="N434" s="213">
        <v>0</v>
      </c>
      <c r="O434" s="213">
        <v>0</v>
      </c>
      <c r="P434" s="213">
        <v>380000</v>
      </c>
      <c r="Q434" s="213">
        <v>0</v>
      </c>
      <c r="R434" s="210" t="s">
        <v>1194</v>
      </c>
      <c r="S434" s="204" t="s">
        <v>1180</v>
      </c>
      <c r="T434" s="204" t="s">
        <v>36</v>
      </c>
      <c r="U434" s="204">
        <v>2020</v>
      </c>
    </row>
    <row r="435" spans="1:21" ht="54.75" customHeight="1" x14ac:dyDescent="0.25">
      <c r="A435" s="57" t="s">
        <v>731</v>
      </c>
      <c r="B435" s="262" t="s">
        <v>1629</v>
      </c>
      <c r="C435" s="40" t="s">
        <v>733</v>
      </c>
      <c r="D435" s="12" t="s">
        <v>734</v>
      </c>
      <c r="E435" s="12" t="s">
        <v>686</v>
      </c>
      <c r="F435" s="12" t="s">
        <v>1299</v>
      </c>
      <c r="G435" s="12" t="s">
        <v>735</v>
      </c>
      <c r="H435" s="18"/>
      <c r="I435" s="12"/>
      <c r="J435" s="12"/>
      <c r="K435" s="213">
        <f t="shared" si="103"/>
        <v>380000</v>
      </c>
      <c r="L435" s="213">
        <v>10000</v>
      </c>
      <c r="M435" s="213">
        <v>200000</v>
      </c>
      <c r="N435" s="213">
        <v>0</v>
      </c>
      <c r="O435" s="213">
        <v>0</v>
      </c>
      <c r="P435" s="213">
        <v>170000</v>
      </c>
      <c r="Q435" s="213">
        <v>0</v>
      </c>
      <c r="R435" s="210" t="s">
        <v>1194</v>
      </c>
      <c r="S435" s="204" t="s">
        <v>1180</v>
      </c>
      <c r="T435" s="204" t="s">
        <v>36</v>
      </c>
      <c r="U435" s="204">
        <v>2020</v>
      </c>
    </row>
    <row r="436" spans="1:21" ht="39" customHeight="1" x14ac:dyDescent="0.25">
      <c r="A436" s="391" t="s">
        <v>1607</v>
      </c>
      <c r="B436" s="392"/>
      <c r="C436" s="391" t="s">
        <v>1611</v>
      </c>
      <c r="D436" s="392"/>
      <c r="E436" s="392"/>
      <c r="F436" s="392"/>
      <c r="G436" s="392"/>
      <c r="H436" s="392"/>
      <c r="I436" s="392"/>
      <c r="J436" s="392"/>
      <c r="K436" s="396">
        <f t="shared" ref="K436:Q436" si="104">SUM(K437:K437)</f>
        <v>8274858</v>
      </c>
      <c r="L436" s="396">
        <f t="shared" si="104"/>
        <v>1241229</v>
      </c>
      <c r="M436" s="396">
        <f t="shared" si="104"/>
        <v>0</v>
      </c>
      <c r="N436" s="396">
        <f t="shared" si="104"/>
        <v>0</v>
      </c>
      <c r="O436" s="396">
        <f t="shared" si="104"/>
        <v>0</v>
      </c>
      <c r="P436" s="396">
        <f t="shared" si="104"/>
        <v>7033629</v>
      </c>
      <c r="Q436" s="396">
        <f t="shared" si="104"/>
        <v>0</v>
      </c>
      <c r="R436" s="394"/>
      <c r="S436" s="394"/>
      <c r="T436" s="394"/>
      <c r="U436" s="394"/>
    </row>
    <row r="437" spans="1:21" ht="39" customHeight="1" x14ac:dyDescent="0.25">
      <c r="A437" s="49" t="s">
        <v>819</v>
      </c>
      <c r="B437" s="262" t="s">
        <v>662</v>
      </c>
      <c r="C437" s="30" t="s">
        <v>758</v>
      </c>
      <c r="D437" s="11" t="s">
        <v>742</v>
      </c>
      <c r="E437" s="11" t="s">
        <v>1423</v>
      </c>
      <c r="F437" s="11" t="s">
        <v>1246</v>
      </c>
      <c r="G437" s="14" t="s">
        <v>1266</v>
      </c>
      <c r="H437" s="11" t="s">
        <v>1424</v>
      </c>
      <c r="I437" s="11" t="s">
        <v>750</v>
      </c>
      <c r="J437" s="11"/>
      <c r="K437" s="180">
        <f>L437+M437+N437+O437+P437</f>
        <v>8274858</v>
      </c>
      <c r="L437" s="180">
        <v>1241229</v>
      </c>
      <c r="M437" s="180">
        <v>0</v>
      </c>
      <c r="N437" s="180">
        <v>0</v>
      </c>
      <c r="O437" s="180">
        <v>0</v>
      </c>
      <c r="P437" s="180">
        <v>7033629</v>
      </c>
      <c r="Q437" s="132"/>
      <c r="R437" s="178" t="s">
        <v>1171</v>
      </c>
      <c r="S437" s="178" t="s">
        <v>1172</v>
      </c>
      <c r="T437" s="178" t="s">
        <v>1252</v>
      </c>
      <c r="U437" s="178">
        <v>2018</v>
      </c>
    </row>
    <row r="438" spans="1:21" ht="67.5" customHeight="1" x14ac:dyDescent="0.25">
      <c r="A438" s="391" t="s">
        <v>1608</v>
      </c>
      <c r="B438" s="392"/>
      <c r="C438" s="391" t="s">
        <v>1612</v>
      </c>
      <c r="D438" s="392"/>
      <c r="E438" s="392"/>
      <c r="F438" s="392"/>
      <c r="G438" s="392"/>
      <c r="H438" s="392"/>
      <c r="I438" s="392"/>
      <c r="J438" s="392"/>
      <c r="K438" s="405">
        <v>0</v>
      </c>
      <c r="L438" s="405">
        <v>0</v>
      </c>
      <c r="M438" s="405">
        <v>0</v>
      </c>
      <c r="N438" s="405">
        <v>0</v>
      </c>
      <c r="O438" s="405">
        <v>0</v>
      </c>
      <c r="P438" s="405">
        <v>0</v>
      </c>
      <c r="Q438" s="405">
        <v>0</v>
      </c>
      <c r="R438" s="394"/>
      <c r="S438" s="394"/>
      <c r="T438" s="394"/>
      <c r="U438" s="394"/>
    </row>
    <row r="439" spans="1:21" ht="39" customHeight="1" x14ac:dyDescent="0.25">
      <c r="A439" s="391" t="s">
        <v>1609</v>
      </c>
      <c r="B439" s="392"/>
      <c r="C439" s="391" t="s">
        <v>1613</v>
      </c>
      <c r="D439" s="392"/>
      <c r="E439" s="392"/>
      <c r="F439" s="392"/>
      <c r="G439" s="392"/>
      <c r="H439" s="392"/>
      <c r="I439" s="392"/>
      <c r="J439" s="392"/>
      <c r="K439" s="405">
        <v>0</v>
      </c>
      <c r="L439" s="405">
        <v>0</v>
      </c>
      <c r="M439" s="405">
        <v>0</v>
      </c>
      <c r="N439" s="405">
        <v>0</v>
      </c>
      <c r="O439" s="405">
        <v>0</v>
      </c>
      <c r="P439" s="405">
        <v>0</v>
      </c>
      <c r="Q439" s="405">
        <v>0</v>
      </c>
      <c r="R439" s="394"/>
      <c r="S439" s="394"/>
      <c r="T439" s="394"/>
      <c r="U439" s="394"/>
    </row>
    <row r="440" spans="1:21" ht="39" customHeight="1" x14ac:dyDescent="0.25">
      <c r="A440" s="356" t="s">
        <v>1488</v>
      </c>
      <c r="B440" s="378"/>
      <c r="C440" s="356" t="s">
        <v>1491</v>
      </c>
      <c r="D440" s="378"/>
      <c r="E440" s="378"/>
      <c r="F440" s="378"/>
      <c r="G440" s="378"/>
      <c r="H440" s="378"/>
      <c r="I440" s="378"/>
      <c r="J440" s="378"/>
      <c r="K440" s="380">
        <f>K441+K449+K450+K451</f>
        <v>2966664.58</v>
      </c>
      <c r="L440" s="380">
        <f t="shared" ref="L440:Q440" si="105">L441+L449+L450+L451</f>
        <v>360657.39</v>
      </c>
      <c r="M440" s="380">
        <f t="shared" si="105"/>
        <v>0</v>
      </c>
      <c r="N440" s="380">
        <f t="shared" si="105"/>
        <v>0</v>
      </c>
      <c r="O440" s="380">
        <f t="shared" si="105"/>
        <v>0</v>
      </c>
      <c r="P440" s="380">
        <f t="shared" si="105"/>
        <v>2606007.1899999995</v>
      </c>
      <c r="Q440" s="380">
        <f t="shared" si="105"/>
        <v>0</v>
      </c>
      <c r="R440" s="381"/>
      <c r="S440" s="381"/>
      <c r="T440" s="381"/>
      <c r="U440" s="381"/>
    </row>
    <row r="441" spans="1:21" ht="39" customHeight="1" x14ac:dyDescent="0.25">
      <c r="A441" s="391" t="s">
        <v>1614</v>
      </c>
      <c r="B441" s="392"/>
      <c r="C441" s="391" t="s">
        <v>1621</v>
      </c>
      <c r="D441" s="392"/>
      <c r="E441" s="392"/>
      <c r="F441" s="392"/>
      <c r="G441" s="392"/>
      <c r="H441" s="392"/>
      <c r="I441" s="392"/>
      <c r="J441" s="392"/>
      <c r="K441" s="396">
        <f>SUM(K442:K448)</f>
        <v>1641806.06</v>
      </c>
      <c r="L441" s="396">
        <f t="shared" ref="L441:Q441" si="106">SUM(L442:L448)</f>
        <v>155698.01</v>
      </c>
      <c r="M441" s="396">
        <f t="shared" si="106"/>
        <v>0</v>
      </c>
      <c r="N441" s="396">
        <f t="shared" si="106"/>
        <v>0</v>
      </c>
      <c r="O441" s="396">
        <f t="shared" si="106"/>
        <v>0</v>
      </c>
      <c r="P441" s="396">
        <f t="shared" si="106"/>
        <v>1486108.0499999998</v>
      </c>
      <c r="Q441" s="396">
        <f t="shared" si="106"/>
        <v>0</v>
      </c>
      <c r="R441" s="394"/>
      <c r="S441" s="394"/>
      <c r="T441" s="394"/>
      <c r="U441" s="394"/>
    </row>
    <row r="442" spans="1:21" ht="39" customHeight="1" x14ac:dyDescent="0.25">
      <c r="A442" s="30" t="s">
        <v>697</v>
      </c>
      <c r="B442" s="262" t="s">
        <v>663</v>
      </c>
      <c r="C442" s="36" t="s">
        <v>736</v>
      </c>
      <c r="D442" s="12" t="s">
        <v>1287</v>
      </c>
      <c r="E442" s="16" t="s">
        <v>737</v>
      </c>
      <c r="F442" s="16" t="s">
        <v>1299</v>
      </c>
      <c r="G442" s="91" t="s">
        <v>1233</v>
      </c>
      <c r="H442" s="20" t="s">
        <v>1418</v>
      </c>
      <c r="I442" s="16"/>
      <c r="J442" s="16"/>
      <c r="K442" s="213">
        <f t="shared" ref="K442:K447" si="107">L442+M442+N442+O442+P442</f>
        <v>222103.94</v>
      </c>
      <c r="L442" s="213">
        <v>35324.65</v>
      </c>
      <c r="M442" s="213">
        <v>0</v>
      </c>
      <c r="N442" s="212">
        <v>0</v>
      </c>
      <c r="O442" s="212">
        <v>0</v>
      </c>
      <c r="P442" s="213">
        <v>186779.29</v>
      </c>
      <c r="Q442" s="212">
        <v>0</v>
      </c>
      <c r="R442" s="203" t="s">
        <v>1191</v>
      </c>
      <c r="S442" s="203" t="s">
        <v>1192</v>
      </c>
      <c r="T442" s="203" t="s">
        <v>1171</v>
      </c>
      <c r="U442" s="215">
        <v>2018</v>
      </c>
    </row>
    <row r="443" spans="1:21" ht="39" customHeight="1" x14ac:dyDescent="0.25">
      <c r="A443" s="30" t="s">
        <v>698</v>
      </c>
      <c r="B443" s="262" t="s">
        <v>664</v>
      </c>
      <c r="C443" s="239" t="s">
        <v>1315</v>
      </c>
      <c r="D443" s="12" t="s">
        <v>1287</v>
      </c>
      <c r="E443" s="16" t="s">
        <v>737</v>
      </c>
      <c r="F443" s="16" t="s">
        <v>1299</v>
      </c>
      <c r="G443" s="47" t="s">
        <v>1188</v>
      </c>
      <c r="H443" s="20" t="s">
        <v>1424</v>
      </c>
      <c r="I443" s="16"/>
      <c r="J443" s="16"/>
      <c r="K443" s="213">
        <f t="shared" si="107"/>
        <v>243230.68000000002</v>
      </c>
      <c r="L443" s="213">
        <v>12161.54</v>
      </c>
      <c r="M443" s="213">
        <v>0</v>
      </c>
      <c r="N443" s="213">
        <v>0</v>
      </c>
      <c r="O443" s="213">
        <v>0</v>
      </c>
      <c r="P443" s="213">
        <v>231069.14</v>
      </c>
      <c r="Q443" s="212">
        <v>0</v>
      </c>
      <c r="R443" s="210" t="s">
        <v>1079</v>
      </c>
      <c r="S443" s="204" t="s">
        <v>701</v>
      </c>
      <c r="T443" s="215" t="s">
        <v>1170</v>
      </c>
      <c r="U443" s="215">
        <v>2018</v>
      </c>
    </row>
    <row r="444" spans="1:21" ht="58.5" customHeight="1" x14ac:dyDescent="0.25">
      <c r="A444" s="30" t="s">
        <v>820</v>
      </c>
      <c r="B444" s="262" t="s">
        <v>665</v>
      </c>
      <c r="C444" s="36" t="s">
        <v>1680</v>
      </c>
      <c r="D444" s="12" t="s">
        <v>1412</v>
      </c>
      <c r="E444" s="16" t="s">
        <v>686</v>
      </c>
      <c r="F444" s="16" t="s">
        <v>1300</v>
      </c>
      <c r="G444" s="47" t="s">
        <v>1188</v>
      </c>
      <c r="H444" s="20" t="s">
        <v>1424</v>
      </c>
      <c r="I444" s="16"/>
      <c r="J444" s="16"/>
      <c r="K444" s="213">
        <f t="shared" si="107"/>
        <v>126727.6</v>
      </c>
      <c r="L444" s="213">
        <v>6336.38</v>
      </c>
      <c r="M444" s="213">
        <v>0</v>
      </c>
      <c r="N444" s="213">
        <v>0</v>
      </c>
      <c r="O444" s="213">
        <v>0</v>
      </c>
      <c r="P444" s="213">
        <v>120391.22</v>
      </c>
      <c r="Q444" s="212">
        <v>0</v>
      </c>
      <c r="R444" s="210" t="s">
        <v>1179</v>
      </c>
      <c r="S444" s="210" t="s">
        <v>1168</v>
      </c>
      <c r="T444" s="210" t="s">
        <v>1194</v>
      </c>
      <c r="U444" s="204">
        <v>2018</v>
      </c>
    </row>
    <row r="445" spans="1:21" ht="39" customHeight="1" x14ac:dyDescent="0.25">
      <c r="A445" s="30" t="s">
        <v>821</v>
      </c>
      <c r="B445" s="262" t="s">
        <v>666</v>
      </c>
      <c r="C445" s="36" t="s">
        <v>1286</v>
      </c>
      <c r="D445" s="12" t="s">
        <v>1422</v>
      </c>
      <c r="E445" s="16" t="s">
        <v>686</v>
      </c>
      <c r="F445" s="16" t="s">
        <v>1290</v>
      </c>
      <c r="G445" s="47" t="s">
        <v>1188</v>
      </c>
      <c r="H445" s="20" t="s">
        <v>1424</v>
      </c>
      <c r="I445" s="16"/>
      <c r="J445" s="16"/>
      <c r="K445" s="213">
        <f t="shared" si="107"/>
        <v>272874.38</v>
      </c>
      <c r="L445" s="213">
        <v>13643.72</v>
      </c>
      <c r="M445" s="213">
        <v>0</v>
      </c>
      <c r="N445" s="213">
        <v>0</v>
      </c>
      <c r="O445" s="213">
        <v>0</v>
      </c>
      <c r="P445" s="213">
        <v>259230.66</v>
      </c>
      <c r="Q445" s="212">
        <v>0</v>
      </c>
      <c r="R445" s="210" t="s">
        <v>1179</v>
      </c>
      <c r="S445" s="210" t="s">
        <v>1169</v>
      </c>
      <c r="T445" s="210" t="s">
        <v>1171</v>
      </c>
      <c r="U445" s="204">
        <v>2018</v>
      </c>
    </row>
    <row r="446" spans="1:21" ht="39" customHeight="1" x14ac:dyDescent="0.25">
      <c r="A446" s="30" t="s">
        <v>1284</v>
      </c>
      <c r="B446" s="262" t="s">
        <v>667</v>
      </c>
      <c r="C446" s="19" t="s">
        <v>1301</v>
      </c>
      <c r="D446" s="12" t="s">
        <v>1421</v>
      </c>
      <c r="E446" s="12" t="s">
        <v>686</v>
      </c>
      <c r="F446" s="12" t="s">
        <v>1285</v>
      </c>
      <c r="G446" s="12" t="s">
        <v>1233</v>
      </c>
      <c r="H446" s="18" t="s">
        <v>1418</v>
      </c>
      <c r="I446" s="12"/>
      <c r="J446" s="12"/>
      <c r="K446" s="213">
        <f t="shared" si="107"/>
        <v>308284.61</v>
      </c>
      <c r="L446" s="213">
        <v>46242.69</v>
      </c>
      <c r="M446" s="213">
        <v>0</v>
      </c>
      <c r="N446" s="213">
        <v>0</v>
      </c>
      <c r="O446" s="213">
        <v>0</v>
      </c>
      <c r="P446" s="213">
        <v>262041.92</v>
      </c>
      <c r="Q446" s="212">
        <v>0</v>
      </c>
      <c r="R446" s="210" t="s">
        <v>1179</v>
      </c>
      <c r="S446" s="204" t="s">
        <v>1169</v>
      </c>
      <c r="T446" s="204" t="s">
        <v>1252</v>
      </c>
      <c r="U446" s="204">
        <v>2018</v>
      </c>
    </row>
    <row r="447" spans="1:21" ht="39" customHeight="1" x14ac:dyDescent="0.25">
      <c r="A447" s="30" t="s">
        <v>63</v>
      </c>
      <c r="B447" s="262" t="s">
        <v>668</v>
      </c>
      <c r="C447" s="19" t="s">
        <v>64</v>
      </c>
      <c r="D447" s="12" t="s">
        <v>1421</v>
      </c>
      <c r="E447" s="12" t="s">
        <v>686</v>
      </c>
      <c r="F447" s="12" t="s">
        <v>1285</v>
      </c>
      <c r="G447" s="12" t="s">
        <v>1233</v>
      </c>
      <c r="H447" s="18" t="s">
        <v>1418</v>
      </c>
      <c r="I447" s="12"/>
      <c r="J447" s="12"/>
      <c r="K447" s="213">
        <f t="shared" si="107"/>
        <v>185597.87</v>
      </c>
      <c r="L447" s="213">
        <v>27839.68</v>
      </c>
      <c r="M447" s="213">
        <v>0</v>
      </c>
      <c r="N447" s="213">
        <v>0</v>
      </c>
      <c r="O447" s="213">
        <v>0</v>
      </c>
      <c r="P447" s="213">
        <v>157758.19</v>
      </c>
      <c r="Q447" s="212">
        <v>0</v>
      </c>
      <c r="R447" s="210" t="s">
        <v>1176</v>
      </c>
      <c r="S447" s="204" t="s">
        <v>1196</v>
      </c>
      <c r="T447" s="204" t="s">
        <v>58</v>
      </c>
      <c r="U447" s="204">
        <v>2020</v>
      </c>
    </row>
    <row r="448" spans="1:21" ht="39" customHeight="1" x14ac:dyDescent="0.25">
      <c r="A448" s="30" t="s">
        <v>1897</v>
      </c>
      <c r="B448" s="431" t="s">
        <v>1899</v>
      </c>
      <c r="C448" s="19" t="s">
        <v>1898</v>
      </c>
      <c r="D448" s="12" t="s">
        <v>1287</v>
      </c>
      <c r="E448" s="12" t="s">
        <v>686</v>
      </c>
      <c r="F448" s="12" t="s">
        <v>1299</v>
      </c>
      <c r="G448" s="47" t="s">
        <v>1188</v>
      </c>
      <c r="H448" s="18" t="s">
        <v>1424</v>
      </c>
      <c r="I448" s="12"/>
      <c r="J448" s="12"/>
      <c r="K448" s="213">
        <f t="shared" ref="K448" si="108">L448+M448+N448+O448+P448</f>
        <v>282986.98</v>
      </c>
      <c r="L448" s="213">
        <v>14149.35</v>
      </c>
      <c r="M448" s="213">
        <v>0</v>
      </c>
      <c r="N448" s="213">
        <v>0</v>
      </c>
      <c r="O448" s="213">
        <v>0</v>
      </c>
      <c r="P448" s="213">
        <v>268837.63</v>
      </c>
      <c r="Q448" s="212">
        <v>0</v>
      </c>
      <c r="R448" s="210" t="s">
        <v>1196</v>
      </c>
      <c r="S448" s="204" t="s">
        <v>1199</v>
      </c>
      <c r="T448" s="204" t="s">
        <v>41</v>
      </c>
      <c r="U448" s="204">
        <v>2020</v>
      </c>
    </row>
    <row r="449" spans="1:21" ht="39" customHeight="1" x14ac:dyDescent="0.25">
      <c r="A449" s="391" t="s">
        <v>1615</v>
      </c>
      <c r="B449" s="392"/>
      <c r="C449" s="391" t="s">
        <v>334</v>
      </c>
      <c r="D449" s="392"/>
      <c r="E449" s="392"/>
      <c r="F449" s="392"/>
      <c r="G449" s="392"/>
      <c r="H449" s="392"/>
      <c r="I449" s="392"/>
      <c r="J449" s="392"/>
      <c r="K449" s="396">
        <v>0</v>
      </c>
      <c r="L449" s="396">
        <v>0</v>
      </c>
      <c r="M449" s="396">
        <v>0</v>
      </c>
      <c r="N449" s="396">
        <v>0</v>
      </c>
      <c r="O449" s="396">
        <v>0</v>
      </c>
      <c r="P449" s="396">
        <v>0</v>
      </c>
      <c r="Q449" s="396">
        <v>0</v>
      </c>
      <c r="R449" s="394"/>
      <c r="S449" s="394"/>
      <c r="T449" s="394"/>
      <c r="U449" s="394"/>
    </row>
    <row r="450" spans="1:21" ht="39" customHeight="1" x14ac:dyDescent="0.25">
      <c r="A450" s="391" t="s">
        <v>1616</v>
      </c>
      <c r="B450" s="392"/>
      <c r="C450" s="391" t="s">
        <v>335</v>
      </c>
      <c r="D450" s="392"/>
      <c r="E450" s="392"/>
      <c r="F450" s="392"/>
      <c r="G450" s="392"/>
      <c r="H450" s="392"/>
      <c r="I450" s="392"/>
      <c r="J450" s="392"/>
      <c r="K450" s="405">
        <v>0</v>
      </c>
      <c r="L450" s="405">
        <v>0</v>
      </c>
      <c r="M450" s="405">
        <v>0</v>
      </c>
      <c r="N450" s="405">
        <v>0</v>
      </c>
      <c r="O450" s="405">
        <v>0</v>
      </c>
      <c r="P450" s="405">
        <v>0</v>
      </c>
      <c r="Q450" s="405">
        <v>0</v>
      </c>
      <c r="R450" s="394"/>
      <c r="S450" s="394"/>
      <c r="T450" s="394"/>
      <c r="U450" s="394"/>
    </row>
    <row r="451" spans="1:21" ht="39" customHeight="1" x14ac:dyDescent="0.25">
      <c r="A451" s="391" t="s">
        <v>1185</v>
      </c>
      <c r="B451" s="392"/>
      <c r="C451" s="391" t="s">
        <v>1186</v>
      </c>
      <c r="D451" s="392"/>
      <c r="E451" s="392"/>
      <c r="F451" s="392"/>
      <c r="G451" s="392"/>
      <c r="H451" s="392"/>
      <c r="I451" s="392"/>
      <c r="J451" s="392"/>
      <c r="K451" s="405">
        <f>SUM(K452:K457)</f>
        <v>1324858.52</v>
      </c>
      <c r="L451" s="405">
        <f t="shared" ref="L451:Q451" si="109">SUM(L452:L457)</f>
        <v>204959.38000000003</v>
      </c>
      <c r="M451" s="405">
        <f t="shared" si="109"/>
        <v>0</v>
      </c>
      <c r="N451" s="405">
        <f t="shared" si="109"/>
        <v>0</v>
      </c>
      <c r="O451" s="405">
        <f t="shared" si="109"/>
        <v>0</v>
      </c>
      <c r="P451" s="405">
        <f t="shared" si="109"/>
        <v>1119899.1399999999</v>
      </c>
      <c r="Q451" s="405">
        <f t="shared" si="109"/>
        <v>0</v>
      </c>
      <c r="R451" s="394"/>
      <c r="S451" s="394"/>
      <c r="T451" s="394"/>
      <c r="U451" s="394"/>
    </row>
    <row r="452" spans="1:21" ht="39" customHeight="1" x14ac:dyDescent="0.25">
      <c r="A452" s="23" t="s">
        <v>1187</v>
      </c>
      <c r="B452" s="262" t="s">
        <v>669</v>
      </c>
      <c r="C452" s="23" t="s">
        <v>1227</v>
      </c>
      <c r="D452" s="14" t="s">
        <v>1422</v>
      </c>
      <c r="E452" s="14" t="s">
        <v>686</v>
      </c>
      <c r="F452" s="14" t="s">
        <v>1290</v>
      </c>
      <c r="G452" s="14" t="s">
        <v>1233</v>
      </c>
      <c r="H452" s="14" t="s">
        <v>1418</v>
      </c>
      <c r="I452" s="14"/>
      <c r="J452" s="14"/>
      <c r="K452" s="180">
        <f t="shared" ref="K452:K457" si="110">L452+P452</f>
        <v>279869.71000000002</v>
      </c>
      <c r="L452" s="180">
        <v>41980.46</v>
      </c>
      <c r="M452" s="180">
        <v>0</v>
      </c>
      <c r="N452" s="180">
        <v>0</v>
      </c>
      <c r="O452" s="180">
        <v>0</v>
      </c>
      <c r="P452" s="180">
        <v>237889.25</v>
      </c>
      <c r="Q452" s="180">
        <v>0</v>
      </c>
      <c r="R452" s="182" t="s">
        <v>1179</v>
      </c>
      <c r="S452" s="177" t="s">
        <v>1192</v>
      </c>
      <c r="T452" s="177" t="s">
        <v>1172</v>
      </c>
      <c r="U452" s="177">
        <v>2019</v>
      </c>
    </row>
    <row r="453" spans="1:21" ht="39" customHeight="1" x14ac:dyDescent="0.25">
      <c r="A453" s="23" t="s">
        <v>1267</v>
      </c>
      <c r="B453" s="262" t="s">
        <v>670</v>
      </c>
      <c r="C453" s="23" t="s">
        <v>1268</v>
      </c>
      <c r="D453" s="14" t="s">
        <v>742</v>
      </c>
      <c r="E453" s="14" t="s">
        <v>686</v>
      </c>
      <c r="F453" s="14" t="s">
        <v>1246</v>
      </c>
      <c r="G453" s="14" t="s">
        <v>1233</v>
      </c>
      <c r="H453" s="14" t="s">
        <v>1418</v>
      </c>
      <c r="I453" s="14"/>
      <c r="J453" s="14"/>
      <c r="K453" s="180">
        <f t="shared" si="110"/>
        <v>392963.05</v>
      </c>
      <c r="L453" s="180">
        <v>65175.05</v>
      </c>
      <c r="M453" s="180">
        <v>0</v>
      </c>
      <c r="N453" s="180">
        <v>0</v>
      </c>
      <c r="O453" s="180">
        <v>0</v>
      </c>
      <c r="P453" s="180">
        <v>327788</v>
      </c>
      <c r="Q453" s="180">
        <v>0</v>
      </c>
      <c r="R453" s="182" t="s">
        <v>1179</v>
      </c>
      <c r="S453" s="182" t="s">
        <v>1169</v>
      </c>
      <c r="T453" s="182" t="s">
        <v>1168</v>
      </c>
      <c r="U453" s="177">
        <v>2018</v>
      </c>
    </row>
    <row r="454" spans="1:21" ht="39" customHeight="1" x14ac:dyDescent="0.25">
      <c r="A454" s="23" t="s">
        <v>1321</v>
      </c>
      <c r="B454" s="262" t="s">
        <v>671</v>
      </c>
      <c r="C454" s="23" t="s">
        <v>1320</v>
      </c>
      <c r="D454" s="11" t="s">
        <v>1416</v>
      </c>
      <c r="E454" s="11" t="s">
        <v>686</v>
      </c>
      <c r="F454" s="11" t="s">
        <v>1280</v>
      </c>
      <c r="G454" s="47" t="s">
        <v>1233</v>
      </c>
      <c r="H454" s="22" t="s">
        <v>1418</v>
      </c>
      <c r="I454" s="11"/>
      <c r="J454" s="11"/>
      <c r="K454" s="180">
        <f t="shared" si="110"/>
        <v>131399</v>
      </c>
      <c r="L454" s="191">
        <v>19709.849999999999</v>
      </c>
      <c r="M454" s="191">
        <v>0</v>
      </c>
      <c r="N454" s="191">
        <v>0</v>
      </c>
      <c r="O454" s="191">
        <v>0</v>
      </c>
      <c r="P454" s="191">
        <v>111689.15</v>
      </c>
      <c r="Q454" s="180">
        <v>0</v>
      </c>
      <c r="R454" s="178" t="s">
        <v>1177</v>
      </c>
      <c r="S454" s="178" t="s">
        <v>1199</v>
      </c>
      <c r="T454" s="178" t="s">
        <v>41</v>
      </c>
      <c r="U454" s="178">
        <v>2023</v>
      </c>
    </row>
    <row r="455" spans="1:21" ht="39" customHeight="1" x14ac:dyDescent="0.25">
      <c r="A455" s="23" t="s">
        <v>67</v>
      </c>
      <c r="B455" s="262" t="s">
        <v>672</v>
      </c>
      <c r="C455" s="30" t="s">
        <v>1278</v>
      </c>
      <c r="D455" s="47" t="s">
        <v>1419</v>
      </c>
      <c r="E455" s="47" t="s">
        <v>686</v>
      </c>
      <c r="F455" s="47" t="s">
        <v>1298</v>
      </c>
      <c r="G455" s="14" t="s">
        <v>1233</v>
      </c>
      <c r="H455" s="47" t="s">
        <v>1418</v>
      </c>
      <c r="I455" s="47"/>
      <c r="J455" s="47"/>
      <c r="K455" s="180">
        <f t="shared" si="110"/>
        <v>185293.6</v>
      </c>
      <c r="L455" s="190">
        <v>27794.04</v>
      </c>
      <c r="M455" s="190">
        <v>0</v>
      </c>
      <c r="N455" s="190">
        <v>0</v>
      </c>
      <c r="O455" s="190">
        <v>0</v>
      </c>
      <c r="P455" s="190">
        <v>157499.56</v>
      </c>
      <c r="Q455" s="180">
        <v>0</v>
      </c>
      <c r="R455" s="178" t="s">
        <v>1179</v>
      </c>
      <c r="S455" s="178" t="s">
        <v>1171</v>
      </c>
      <c r="T455" s="178" t="s">
        <v>1252</v>
      </c>
      <c r="U455" s="178">
        <v>2018</v>
      </c>
    </row>
    <row r="456" spans="1:21" ht="39" customHeight="1" x14ac:dyDescent="0.25">
      <c r="A456" s="23" t="s">
        <v>116</v>
      </c>
      <c r="B456" s="262" t="s">
        <v>673</v>
      </c>
      <c r="C456" s="30" t="s">
        <v>154</v>
      </c>
      <c r="D456" s="47" t="s">
        <v>742</v>
      </c>
      <c r="E456" s="47" t="s">
        <v>686</v>
      </c>
      <c r="F456" s="47" t="s">
        <v>1246</v>
      </c>
      <c r="G456" s="14" t="s">
        <v>1233</v>
      </c>
      <c r="H456" s="47" t="s">
        <v>1418</v>
      </c>
      <c r="I456" s="47"/>
      <c r="J456" s="47"/>
      <c r="K456" s="180">
        <f t="shared" si="110"/>
        <v>246222.22000000003</v>
      </c>
      <c r="L456" s="189">
        <v>36933.33</v>
      </c>
      <c r="M456" s="190">
        <v>0</v>
      </c>
      <c r="N456" s="190">
        <v>0</v>
      </c>
      <c r="O456" s="190">
        <v>0</v>
      </c>
      <c r="P456" s="189">
        <v>209288.89</v>
      </c>
      <c r="Q456" s="180">
        <v>0</v>
      </c>
      <c r="R456" s="178" t="s">
        <v>121</v>
      </c>
      <c r="S456" s="178" t="s">
        <v>58</v>
      </c>
      <c r="T456" s="178" t="s">
        <v>94</v>
      </c>
      <c r="U456" s="178">
        <v>2020</v>
      </c>
    </row>
    <row r="457" spans="1:21" ht="39" customHeight="1" x14ac:dyDescent="0.25">
      <c r="A457" s="23" t="s">
        <v>1879</v>
      </c>
      <c r="B457" s="431" t="s">
        <v>1880</v>
      </c>
      <c r="C457" s="30" t="s">
        <v>1881</v>
      </c>
      <c r="D457" s="47" t="s">
        <v>1412</v>
      </c>
      <c r="E457" s="47" t="s">
        <v>686</v>
      </c>
      <c r="F457" s="47" t="s">
        <v>1300</v>
      </c>
      <c r="G457" s="14" t="s">
        <v>1233</v>
      </c>
      <c r="H457" s="47" t="s">
        <v>1418</v>
      </c>
      <c r="I457" s="47"/>
      <c r="J457" s="47"/>
      <c r="K457" s="180">
        <f t="shared" si="110"/>
        <v>89110.939999999988</v>
      </c>
      <c r="L457" s="189">
        <v>13366.65</v>
      </c>
      <c r="M457" s="190">
        <v>0</v>
      </c>
      <c r="N457" s="190">
        <v>0</v>
      </c>
      <c r="O457" s="190">
        <v>0</v>
      </c>
      <c r="P457" s="189">
        <v>75744.289999999994</v>
      </c>
      <c r="Q457" s="180">
        <v>0</v>
      </c>
      <c r="R457" s="178" t="s">
        <v>121</v>
      </c>
      <c r="S457" s="178" t="s">
        <v>1196</v>
      </c>
      <c r="T457" s="178" t="s">
        <v>93</v>
      </c>
      <c r="U457" s="178">
        <v>2020</v>
      </c>
    </row>
    <row r="458" spans="1:21" ht="60.75" customHeight="1" x14ac:dyDescent="0.25">
      <c r="A458" s="377" t="s">
        <v>1492</v>
      </c>
      <c r="B458" s="374"/>
      <c r="C458" s="368" t="s">
        <v>344</v>
      </c>
      <c r="D458" s="374"/>
      <c r="E458" s="374"/>
      <c r="F458" s="374"/>
      <c r="G458" s="374"/>
      <c r="H458" s="374"/>
      <c r="I458" s="374"/>
      <c r="J458" s="374"/>
      <c r="K458" s="371">
        <f t="shared" ref="K458:Q458" si="111">K459+K467</f>
        <v>161380.16999999998</v>
      </c>
      <c r="L458" s="371">
        <f t="shared" si="111"/>
        <v>24207.040000000001</v>
      </c>
      <c r="M458" s="371">
        <f t="shared" si="111"/>
        <v>0</v>
      </c>
      <c r="N458" s="371">
        <f t="shared" si="111"/>
        <v>0</v>
      </c>
      <c r="O458" s="371">
        <f t="shared" si="111"/>
        <v>0</v>
      </c>
      <c r="P458" s="371">
        <f t="shared" si="111"/>
        <v>137173.13</v>
      </c>
      <c r="Q458" s="371">
        <f t="shared" si="111"/>
        <v>0</v>
      </c>
      <c r="R458" s="373"/>
      <c r="S458" s="373"/>
      <c r="T458" s="373"/>
      <c r="U458" s="373"/>
    </row>
    <row r="459" spans="1:21" ht="89.25" customHeight="1" x14ac:dyDescent="0.25">
      <c r="A459" s="356" t="s">
        <v>1493</v>
      </c>
      <c r="B459" s="357"/>
      <c r="C459" s="356" t="s">
        <v>1495</v>
      </c>
      <c r="D459" s="357"/>
      <c r="E459" s="357"/>
      <c r="F459" s="357"/>
      <c r="G459" s="357"/>
      <c r="H459" s="357"/>
      <c r="I459" s="357"/>
      <c r="J459" s="357"/>
      <c r="K459" s="380">
        <f t="shared" ref="K459:Q459" si="112">K460+K464+K465+K466</f>
        <v>161380.16999999998</v>
      </c>
      <c r="L459" s="380">
        <f t="shared" si="112"/>
        <v>24207.040000000001</v>
      </c>
      <c r="M459" s="380">
        <f t="shared" si="112"/>
        <v>0</v>
      </c>
      <c r="N459" s="380">
        <f t="shared" si="112"/>
        <v>0</v>
      </c>
      <c r="O459" s="380">
        <f t="shared" si="112"/>
        <v>0</v>
      </c>
      <c r="P459" s="380">
        <f t="shared" si="112"/>
        <v>137173.13</v>
      </c>
      <c r="Q459" s="380">
        <f t="shared" si="112"/>
        <v>0</v>
      </c>
      <c r="R459" s="383"/>
      <c r="S459" s="383"/>
      <c r="T459" s="383"/>
      <c r="U459" s="383"/>
    </row>
    <row r="460" spans="1:21" ht="39" customHeight="1" x14ac:dyDescent="0.25">
      <c r="A460" s="391" t="s">
        <v>1617</v>
      </c>
      <c r="B460" s="399"/>
      <c r="C460" s="391" t="s">
        <v>336</v>
      </c>
      <c r="D460" s="399"/>
      <c r="E460" s="399"/>
      <c r="F460" s="399"/>
      <c r="G460" s="399"/>
      <c r="H460" s="399"/>
      <c r="I460" s="399"/>
      <c r="J460" s="399"/>
      <c r="K460" s="396">
        <f t="shared" ref="K460:Q460" si="113">SUM(K461:K463)</f>
        <v>161380.16999999998</v>
      </c>
      <c r="L460" s="396">
        <f t="shared" si="113"/>
        <v>24207.040000000001</v>
      </c>
      <c r="M460" s="396">
        <f t="shared" si="113"/>
        <v>0</v>
      </c>
      <c r="N460" s="396">
        <f t="shared" si="113"/>
        <v>0</v>
      </c>
      <c r="O460" s="396">
        <f t="shared" si="113"/>
        <v>0</v>
      </c>
      <c r="P460" s="396">
        <f t="shared" si="113"/>
        <v>137173.13</v>
      </c>
      <c r="Q460" s="396">
        <f t="shared" si="113"/>
        <v>0</v>
      </c>
      <c r="R460" s="398"/>
      <c r="S460" s="398"/>
      <c r="T460" s="398"/>
      <c r="U460" s="398"/>
    </row>
    <row r="461" spans="1:21" ht="39" customHeight="1" x14ac:dyDescent="0.25">
      <c r="A461" s="23" t="s">
        <v>822</v>
      </c>
      <c r="B461" s="262" t="s">
        <v>674</v>
      </c>
      <c r="C461" s="23" t="s">
        <v>1276</v>
      </c>
      <c r="D461" s="11" t="s">
        <v>1024</v>
      </c>
      <c r="E461" s="11" t="s">
        <v>686</v>
      </c>
      <c r="F461" s="11" t="s">
        <v>1025</v>
      </c>
      <c r="G461" s="11" t="s">
        <v>1233</v>
      </c>
      <c r="H461" s="22" t="s">
        <v>1418</v>
      </c>
      <c r="I461" s="11"/>
      <c r="J461" s="11"/>
      <c r="K461" s="191">
        <f>L461+N461+M461+O461+P461</f>
        <v>27123</v>
      </c>
      <c r="L461" s="191">
        <v>4068.45</v>
      </c>
      <c r="M461" s="191">
        <v>0</v>
      </c>
      <c r="N461" s="191">
        <v>0</v>
      </c>
      <c r="O461" s="191">
        <v>0</v>
      </c>
      <c r="P461" s="191">
        <v>23054.55</v>
      </c>
      <c r="Q461" s="191">
        <v>0</v>
      </c>
      <c r="R461" s="178" t="s">
        <v>701</v>
      </c>
      <c r="S461" s="178" t="s">
        <v>1192</v>
      </c>
      <c r="T461" s="178" t="s">
        <v>1252</v>
      </c>
      <c r="U461" s="178">
        <v>2019</v>
      </c>
    </row>
    <row r="462" spans="1:21" ht="39" customHeight="1" x14ac:dyDescent="0.25">
      <c r="A462" s="23" t="s">
        <v>1032</v>
      </c>
      <c r="B462" s="262" t="s">
        <v>675</v>
      </c>
      <c r="C462" s="23" t="s">
        <v>1316</v>
      </c>
      <c r="D462" s="11" t="s">
        <v>1416</v>
      </c>
      <c r="E462" s="11" t="s">
        <v>686</v>
      </c>
      <c r="F462" s="11" t="s">
        <v>1280</v>
      </c>
      <c r="G462" s="47" t="s">
        <v>1233</v>
      </c>
      <c r="H462" s="22" t="s">
        <v>1418</v>
      </c>
      <c r="I462" s="11"/>
      <c r="J462" s="11"/>
      <c r="K462" s="191">
        <f>L462+N462+M462+O462+P462</f>
        <v>23295.759999999998</v>
      </c>
      <c r="L462" s="191">
        <v>3494.37</v>
      </c>
      <c r="M462" s="191">
        <v>0</v>
      </c>
      <c r="N462" s="191">
        <v>0</v>
      </c>
      <c r="O462" s="191">
        <v>0</v>
      </c>
      <c r="P462" s="191">
        <v>19801.39</v>
      </c>
      <c r="Q462" s="191">
        <v>0</v>
      </c>
      <c r="R462" s="178" t="s">
        <v>1200</v>
      </c>
      <c r="S462" s="178" t="s">
        <v>1192</v>
      </c>
      <c r="T462" s="178" t="s">
        <v>1171</v>
      </c>
      <c r="U462" s="178">
        <v>2018</v>
      </c>
    </row>
    <row r="463" spans="1:21" ht="39" customHeight="1" x14ac:dyDescent="0.25">
      <c r="A463" s="23" t="s">
        <v>1232</v>
      </c>
      <c r="B463" s="262" t="s">
        <v>676</v>
      </c>
      <c r="C463" s="23" t="s">
        <v>1283</v>
      </c>
      <c r="D463" s="11" t="s">
        <v>1412</v>
      </c>
      <c r="E463" s="11" t="s">
        <v>686</v>
      </c>
      <c r="F463" s="11" t="s">
        <v>1300</v>
      </c>
      <c r="G463" s="47" t="s">
        <v>1233</v>
      </c>
      <c r="H463" s="22" t="s">
        <v>1418</v>
      </c>
      <c r="I463" s="11"/>
      <c r="J463" s="11"/>
      <c r="K463" s="191">
        <f>L463+N463+M463+O463+P463</f>
        <v>110961.41</v>
      </c>
      <c r="L463" s="191">
        <v>16644.22</v>
      </c>
      <c r="M463" s="191">
        <v>0</v>
      </c>
      <c r="N463" s="191">
        <v>0</v>
      </c>
      <c r="O463" s="191">
        <v>0</v>
      </c>
      <c r="P463" s="191">
        <v>94317.19</v>
      </c>
      <c r="Q463" s="191">
        <v>0</v>
      </c>
      <c r="R463" s="178" t="s">
        <v>1179</v>
      </c>
      <c r="S463" s="178" t="s">
        <v>1171</v>
      </c>
      <c r="T463" s="178" t="s">
        <v>61</v>
      </c>
      <c r="U463" s="178">
        <v>2020</v>
      </c>
    </row>
    <row r="464" spans="1:21" ht="55.5" customHeight="1" x14ac:dyDescent="0.25">
      <c r="A464" s="391" t="s">
        <v>1618</v>
      </c>
      <c r="B464" s="399"/>
      <c r="C464" s="391" t="s">
        <v>337</v>
      </c>
      <c r="D464" s="399"/>
      <c r="E464" s="399"/>
      <c r="F464" s="399"/>
      <c r="G464" s="399"/>
      <c r="H464" s="399"/>
      <c r="I464" s="399"/>
      <c r="J464" s="399"/>
      <c r="K464" s="405">
        <v>0</v>
      </c>
      <c r="L464" s="405">
        <v>0</v>
      </c>
      <c r="M464" s="405">
        <v>0</v>
      </c>
      <c r="N464" s="405">
        <v>0</v>
      </c>
      <c r="O464" s="405">
        <v>0</v>
      </c>
      <c r="P464" s="405">
        <v>0</v>
      </c>
      <c r="Q464" s="405">
        <v>0</v>
      </c>
      <c r="R464" s="398"/>
      <c r="S464" s="398"/>
      <c r="T464" s="398"/>
      <c r="U464" s="398"/>
    </row>
    <row r="465" spans="1:21" ht="39" customHeight="1" x14ac:dyDescent="0.25">
      <c r="A465" s="391" t="s">
        <v>1619</v>
      </c>
      <c r="B465" s="399"/>
      <c r="C465" s="391" t="s">
        <v>338</v>
      </c>
      <c r="D465" s="399"/>
      <c r="E465" s="399"/>
      <c r="F465" s="399"/>
      <c r="G465" s="399"/>
      <c r="H465" s="399"/>
      <c r="I465" s="399"/>
      <c r="J465" s="399"/>
      <c r="K465" s="405">
        <v>0</v>
      </c>
      <c r="L465" s="405">
        <v>0</v>
      </c>
      <c r="M465" s="405">
        <v>0</v>
      </c>
      <c r="N465" s="405">
        <v>0</v>
      </c>
      <c r="O465" s="405">
        <v>0</v>
      </c>
      <c r="P465" s="405">
        <v>0</v>
      </c>
      <c r="Q465" s="405">
        <v>0</v>
      </c>
      <c r="R465" s="398"/>
      <c r="S465" s="398"/>
      <c r="T465" s="398"/>
      <c r="U465" s="398"/>
    </row>
    <row r="466" spans="1:21" ht="39" customHeight="1" x14ac:dyDescent="0.25">
      <c r="A466" s="391" t="s">
        <v>1620</v>
      </c>
      <c r="B466" s="399"/>
      <c r="C466" s="391" t="s">
        <v>339</v>
      </c>
      <c r="D466" s="399"/>
      <c r="E466" s="399"/>
      <c r="F466" s="399"/>
      <c r="G466" s="399"/>
      <c r="H466" s="399"/>
      <c r="I466" s="399"/>
      <c r="J466" s="399"/>
      <c r="K466" s="396">
        <v>0</v>
      </c>
      <c r="L466" s="396">
        <v>0</v>
      </c>
      <c r="M466" s="396">
        <v>0</v>
      </c>
      <c r="N466" s="396">
        <v>0</v>
      </c>
      <c r="O466" s="396">
        <v>0</v>
      </c>
      <c r="P466" s="396">
        <v>0</v>
      </c>
      <c r="Q466" s="396">
        <v>0</v>
      </c>
      <c r="R466" s="398"/>
      <c r="S466" s="398"/>
      <c r="T466" s="398"/>
      <c r="U466" s="398"/>
    </row>
    <row r="467" spans="1:21" ht="39" customHeight="1" x14ac:dyDescent="0.25">
      <c r="A467" s="356" t="s">
        <v>1494</v>
      </c>
      <c r="B467" s="357"/>
      <c r="C467" s="356" t="s">
        <v>1496</v>
      </c>
      <c r="D467" s="357"/>
      <c r="E467" s="357"/>
      <c r="F467" s="357"/>
      <c r="G467" s="357"/>
      <c r="H467" s="357"/>
      <c r="I467" s="357"/>
      <c r="J467" s="357"/>
      <c r="K467" s="380">
        <f t="shared" ref="K467:Q467" si="114">K468+K469</f>
        <v>0</v>
      </c>
      <c r="L467" s="380">
        <f t="shared" si="114"/>
        <v>0</v>
      </c>
      <c r="M467" s="380">
        <f t="shared" si="114"/>
        <v>0</v>
      </c>
      <c r="N467" s="380">
        <f t="shared" si="114"/>
        <v>0</v>
      </c>
      <c r="O467" s="380">
        <f t="shared" si="114"/>
        <v>0</v>
      </c>
      <c r="P467" s="380">
        <f t="shared" si="114"/>
        <v>0</v>
      </c>
      <c r="Q467" s="380">
        <f t="shared" si="114"/>
        <v>0</v>
      </c>
      <c r="R467" s="383"/>
      <c r="S467" s="383"/>
      <c r="T467" s="383"/>
      <c r="U467" s="383"/>
    </row>
    <row r="468" spans="1:21" ht="60.75" customHeight="1" x14ac:dyDescent="0.25">
      <c r="A468" s="391" t="s">
        <v>340</v>
      </c>
      <c r="B468" s="399"/>
      <c r="C468" s="391" t="s">
        <v>342</v>
      </c>
      <c r="D468" s="399"/>
      <c r="E468" s="399"/>
      <c r="F468" s="399"/>
      <c r="G468" s="399"/>
      <c r="H468" s="399"/>
      <c r="I468" s="399"/>
      <c r="J468" s="399"/>
      <c r="K468" s="405">
        <v>0</v>
      </c>
      <c r="L468" s="405">
        <v>0</v>
      </c>
      <c r="M468" s="405">
        <v>0</v>
      </c>
      <c r="N468" s="405">
        <v>0</v>
      </c>
      <c r="O468" s="405">
        <v>0</v>
      </c>
      <c r="P468" s="405">
        <v>0</v>
      </c>
      <c r="Q468" s="405">
        <v>0</v>
      </c>
      <c r="R468" s="398"/>
      <c r="S468" s="398"/>
      <c r="T468" s="398"/>
      <c r="U468" s="398"/>
    </row>
    <row r="469" spans="1:21" ht="39" customHeight="1" x14ac:dyDescent="0.25">
      <c r="A469" s="391" t="s">
        <v>341</v>
      </c>
      <c r="B469" s="399"/>
      <c r="C469" s="391" t="s">
        <v>343</v>
      </c>
      <c r="D469" s="399"/>
      <c r="E469" s="399"/>
      <c r="F469" s="399"/>
      <c r="G469" s="399"/>
      <c r="H469" s="399"/>
      <c r="I469" s="399"/>
      <c r="J469" s="399"/>
      <c r="K469" s="405">
        <v>0</v>
      </c>
      <c r="L469" s="405">
        <v>0</v>
      </c>
      <c r="M469" s="405">
        <v>0</v>
      </c>
      <c r="N469" s="405">
        <v>0</v>
      </c>
      <c r="O469" s="405">
        <v>0</v>
      </c>
      <c r="P469" s="405">
        <v>0</v>
      </c>
      <c r="Q469" s="405">
        <v>0</v>
      </c>
      <c r="R469" s="398"/>
      <c r="S469" s="398"/>
      <c r="T469" s="398"/>
      <c r="U469" s="398"/>
    </row>
    <row r="470" spans="1:21" ht="39" customHeight="1" x14ac:dyDescent="0.25">
      <c r="A470" s="39"/>
      <c r="B470" s="39"/>
      <c r="C470" s="39"/>
      <c r="D470" s="89"/>
      <c r="E470" s="89"/>
      <c r="F470" s="89"/>
      <c r="G470" s="89"/>
      <c r="H470" s="89"/>
      <c r="I470" s="89"/>
      <c r="J470" s="89" t="s">
        <v>1312</v>
      </c>
      <c r="K470" s="365">
        <f t="shared" ref="K470:Q470" si="115">K7+K139+K394</f>
        <v>330231096.15999997</v>
      </c>
      <c r="L470" s="365">
        <f t="shared" si="115"/>
        <v>48601975.309999995</v>
      </c>
      <c r="M470" s="365">
        <f t="shared" si="115"/>
        <v>24548040.520000003</v>
      </c>
      <c r="N470" s="365">
        <f t="shared" si="115"/>
        <v>30452659.850000001</v>
      </c>
      <c r="O470" s="365">
        <f t="shared" si="115"/>
        <v>1198128.1200000001</v>
      </c>
      <c r="P470" s="365">
        <f t="shared" si="115"/>
        <v>225430292.36000001</v>
      </c>
      <c r="Q470" s="365">
        <f t="shared" si="115"/>
        <v>0</v>
      </c>
      <c r="R470" s="185"/>
      <c r="S470" s="185"/>
      <c r="T470" s="185"/>
      <c r="U470" s="185"/>
    </row>
    <row r="471" spans="1:21" ht="16.5" customHeight="1" x14ac:dyDescent="0.25">
      <c r="A471" s="77"/>
      <c r="B471" s="77"/>
      <c r="C471" s="60"/>
      <c r="D471" s="93"/>
      <c r="E471" s="87"/>
      <c r="F471" s="87"/>
      <c r="G471" s="87"/>
      <c r="H471" s="87"/>
      <c r="I471" s="87"/>
      <c r="J471" s="87"/>
      <c r="K471" s="62"/>
      <c r="L471" s="62"/>
      <c r="M471" s="62"/>
      <c r="N471" s="62"/>
      <c r="O471" s="271"/>
      <c r="P471" s="272"/>
      <c r="Q471" s="272"/>
      <c r="R471" s="271"/>
      <c r="S471" s="271"/>
      <c r="T471" s="62"/>
      <c r="U471" s="62"/>
    </row>
    <row r="472" spans="1:21" ht="16.5" customHeight="1" x14ac:dyDescent="0.25">
      <c r="A472" s="110" t="s">
        <v>965</v>
      </c>
      <c r="B472"/>
      <c r="C472"/>
      <c r="D472"/>
      <c r="E472"/>
      <c r="F472"/>
      <c r="G472"/>
      <c r="H472"/>
      <c r="I472"/>
      <c r="J472"/>
      <c r="K472"/>
      <c r="L472"/>
      <c r="M472"/>
      <c r="N472"/>
      <c r="O472"/>
      <c r="P472"/>
      <c r="Q472"/>
      <c r="R472"/>
      <c r="S472"/>
      <c r="T472"/>
      <c r="U472"/>
    </row>
    <row r="473" spans="1:21" ht="16.5" customHeight="1" x14ac:dyDescent="0.25">
      <c r="A473" s="110" t="s">
        <v>966</v>
      </c>
      <c r="B473"/>
      <c r="C473"/>
      <c r="D473"/>
      <c r="E473"/>
      <c r="F473"/>
      <c r="G473"/>
      <c r="H473"/>
      <c r="I473"/>
      <c r="J473"/>
      <c r="K473"/>
      <c r="L473"/>
      <c r="M473"/>
      <c r="N473"/>
      <c r="O473"/>
      <c r="P473"/>
      <c r="Q473"/>
      <c r="R473"/>
      <c r="S473"/>
      <c r="T473"/>
      <c r="U473"/>
    </row>
    <row r="474" spans="1:21" ht="16.5" customHeight="1" x14ac:dyDescent="0.25">
      <c r="A474" s="110" t="s">
        <v>1386</v>
      </c>
      <c r="B474"/>
      <c r="C474"/>
      <c r="D474"/>
      <c r="E474"/>
      <c r="F474"/>
      <c r="G474"/>
      <c r="H474"/>
      <c r="I474"/>
      <c r="J474"/>
      <c r="K474"/>
      <c r="L474"/>
      <c r="M474"/>
      <c r="N474"/>
      <c r="O474"/>
      <c r="P474"/>
      <c r="Q474"/>
      <c r="R474"/>
      <c r="S474"/>
      <c r="T474"/>
      <c r="U474"/>
    </row>
    <row r="475" spans="1:21" ht="16.5" customHeight="1" x14ac:dyDescent="0.25">
      <c r="A475" s="488" t="s">
        <v>967</v>
      </c>
      <c r="B475" s="488"/>
      <c r="C475" s="488"/>
      <c r="D475" s="488"/>
      <c r="E475" s="488"/>
      <c r="F475" s="488"/>
      <c r="G475" s="488"/>
      <c r="H475" s="488"/>
      <c r="I475" s="488"/>
      <c r="J475" s="488"/>
      <c r="K475" s="488"/>
      <c r="L475" s="488"/>
      <c r="M475" s="488"/>
      <c r="N475" s="488"/>
      <c r="O475" s="488"/>
      <c r="P475" s="488"/>
      <c r="Q475" s="488"/>
      <c r="R475" s="488"/>
      <c r="S475" s="488"/>
      <c r="T475" s="488"/>
      <c r="U475" s="488"/>
    </row>
    <row r="476" spans="1:21" ht="16.5" customHeight="1" x14ac:dyDescent="0.25">
      <c r="A476" s="76"/>
      <c r="B476" s="76"/>
      <c r="C476" s="74"/>
      <c r="D476" s="87"/>
      <c r="E476" s="87"/>
      <c r="F476" s="87"/>
      <c r="G476" s="87"/>
      <c r="H476" s="87"/>
      <c r="I476" s="87"/>
      <c r="J476" s="87"/>
      <c r="K476" s="3"/>
      <c r="L476" s="3"/>
      <c r="M476" s="3"/>
      <c r="N476" s="3"/>
      <c r="O476" s="3"/>
      <c r="P476" s="3"/>
      <c r="Q476" s="3"/>
      <c r="R476" s="3"/>
      <c r="S476" s="3"/>
      <c r="T476" s="3"/>
      <c r="U476" s="3"/>
    </row>
    <row r="477" spans="1:21" ht="16.5" customHeight="1" x14ac:dyDescent="0.25">
      <c r="A477" s="76"/>
      <c r="B477" s="76"/>
      <c r="C477" s="74"/>
      <c r="D477" s="87"/>
      <c r="E477" s="87"/>
      <c r="F477" s="87"/>
      <c r="G477" s="87"/>
      <c r="H477" s="87"/>
      <c r="I477" s="87"/>
      <c r="J477" s="87"/>
      <c r="K477" s="3"/>
      <c r="L477" s="3"/>
      <c r="M477" s="3"/>
      <c r="N477" s="3"/>
      <c r="O477" s="3"/>
      <c r="P477" s="3"/>
      <c r="Q477" s="3"/>
      <c r="R477" s="3"/>
      <c r="S477" s="3"/>
      <c r="T477" s="3"/>
      <c r="U477" s="3"/>
    </row>
    <row r="478" spans="1:21" ht="16.5" customHeight="1" x14ac:dyDescent="0.25">
      <c r="A478" s="76"/>
      <c r="B478" s="76"/>
      <c r="C478" s="74"/>
      <c r="D478" s="87"/>
      <c r="E478" s="87"/>
      <c r="F478" s="87"/>
      <c r="G478" s="87"/>
      <c r="H478" s="87"/>
      <c r="I478" s="87"/>
      <c r="J478" s="87"/>
      <c r="K478" s="3"/>
      <c r="L478" s="3"/>
      <c r="M478" s="3"/>
      <c r="N478" s="3"/>
      <c r="O478" s="3"/>
      <c r="P478" s="3"/>
      <c r="Q478" s="3"/>
      <c r="R478" s="3"/>
      <c r="S478" s="3"/>
      <c r="T478" s="3"/>
      <c r="U478" s="3"/>
    </row>
    <row r="479" spans="1:21" ht="16.5" customHeight="1" x14ac:dyDescent="0.25">
      <c r="A479" s="76"/>
      <c r="B479" s="76"/>
      <c r="C479" s="74"/>
      <c r="D479" s="87"/>
      <c r="E479" s="87"/>
      <c r="F479" s="87"/>
      <c r="G479" s="87"/>
      <c r="H479" s="87"/>
      <c r="I479" s="87"/>
      <c r="J479" s="87"/>
      <c r="K479" s="3"/>
      <c r="L479" s="3"/>
      <c r="M479" s="3"/>
      <c r="N479" s="3"/>
      <c r="O479" s="3"/>
      <c r="P479" s="3"/>
      <c r="Q479" s="3"/>
      <c r="R479" s="3"/>
      <c r="S479" s="3"/>
      <c r="T479" s="3"/>
      <c r="U479" s="3"/>
    </row>
    <row r="480" spans="1:21" ht="16.5" customHeight="1" x14ac:dyDescent="0.25">
      <c r="A480" s="76"/>
      <c r="B480" s="76"/>
      <c r="C480" s="74"/>
      <c r="D480" s="87"/>
      <c r="E480" s="87"/>
      <c r="F480" s="87"/>
      <c r="G480" s="87"/>
      <c r="H480" s="87"/>
      <c r="I480" s="87"/>
      <c r="J480" s="87"/>
      <c r="K480" s="3"/>
      <c r="L480" s="3"/>
      <c r="M480" s="3"/>
      <c r="N480" s="3"/>
      <c r="O480" s="3"/>
      <c r="P480" s="3"/>
      <c r="Q480" s="3"/>
      <c r="R480" s="3"/>
      <c r="S480" s="3"/>
      <c r="T480" s="3"/>
      <c r="U480" s="3"/>
    </row>
    <row r="481" spans="1:21" ht="16.5" customHeight="1" x14ac:dyDescent="0.25">
      <c r="A481" s="76"/>
      <c r="B481" s="76"/>
      <c r="C481" s="74"/>
      <c r="D481" s="87"/>
      <c r="E481" s="87"/>
      <c r="F481" s="87"/>
      <c r="G481" s="87"/>
      <c r="H481" s="87"/>
      <c r="I481" s="87"/>
      <c r="J481" s="87"/>
      <c r="K481" s="3"/>
      <c r="L481" s="3"/>
      <c r="M481" s="3"/>
      <c r="N481" s="3"/>
      <c r="O481" s="3"/>
      <c r="P481" s="3"/>
      <c r="Q481" s="3"/>
      <c r="R481" s="3"/>
      <c r="S481" s="3"/>
      <c r="T481" s="3"/>
      <c r="U481" s="3"/>
    </row>
    <row r="482" spans="1:21" ht="16.5" customHeight="1" x14ac:dyDescent="0.25">
      <c r="A482" s="76"/>
      <c r="B482" s="76"/>
      <c r="C482" s="74"/>
      <c r="D482" s="87"/>
      <c r="E482" s="87"/>
      <c r="F482" s="87"/>
      <c r="G482" s="87"/>
      <c r="H482" s="87"/>
      <c r="I482" s="87"/>
      <c r="J482" s="87"/>
      <c r="K482" s="3"/>
      <c r="L482" s="3"/>
      <c r="M482" s="3"/>
      <c r="N482" s="3"/>
      <c r="O482" s="3"/>
      <c r="P482" s="3"/>
      <c r="Q482" s="3"/>
      <c r="R482" s="3"/>
      <c r="S482" s="3"/>
      <c r="T482" s="3"/>
      <c r="U482" s="3"/>
    </row>
  </sheetData>
  <autoFilter ref="A6:U475" xr:uid="{00000000-0009-0000-0000-000001000000}"/>
  <mergeCells count="7">
    <mergeCell ref="A475:U475"/>
    <mergeCell ref="P1:S1"/>
    <mergeCell ref="P2:S2"/>
    <mergeCell ref="P3:S3"/>
    <mergeCell ref="A5:J5"/>
    <mergeCell ref="K5:Q5"/>
    <mergeCell ref="R5:U5"/>
  </mergeCells>
  <phoneticPr fontId="4" type="noConversion"/>
  <dataValidations count="1">
    <dataValidation type="decimal" allowBlank="1" showInputMessage="1" showErrorMessage="1" sqref="L455 P455 L461 P461" xr:uid="{00000000-0002-0000-0100-000000000000}">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397:O397 L299:O299 L205:O205 M157:P157 L133:O133 L110:O110 L21:O21" formulaRange="1"/>
    <ignoredError sqref="U63:U64"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73"/>
  <sheetViews>
    <sheetView tabSelected="1" showWhiteSpace="0" zoomScaleNormal="100" zoomScalePageLayoutView="85" workbookViewId="0">
      <selection activeCell="C336" sqref="C336"/>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495" t="s">
        <v>388</v>
      </c>
      <c r="T1" s="495"/>
      <c r="U1" s="495"/>
      <c r="V1" s="495"/>
    </row>
    <row r="2" spans="1:22" ht="15.75" x14ac:dyDescent="0.25">
      <c r="S2" s="496" t="s">
        <v>389</v>
      </c>
      <c r="T2" s="496"/>
      <c r="U2" s="496"/>
      <c r="V2" s="496"/>
    </row>
    <row r="3" spans="1:22" ht="15.75" x14ac:dyDescent="0.25">
      <c r="S3" s="496" t="s">
        <v>390</v>
      </c>
      <c r="T3" s="496"/>
      <c r="U3" s="496"/>
      <c r="V3" s="496"/>
    </row>
    <row r="4" spans="1:22" ht="15.75" x14ac:dyDescent="0.25">
      <c r="A4" s="146" t="s">
        <v>968</v>
      </c>
      <c r="B4" s="146"/>
    </row>
    <row r="5" spans="1:22" ht="20.25" customHeight="1" x14ac:dyDescent="0.25">
      <c r="A5" s="83"/>
      <c r="B5" s="83"/>
    </row>
    <row r="6" spans="1:22" ht="20.25" customHeight="1" x14ac:dyDescent="0.25">
      <c r="A6" s="498" t="s">
        <v>1370</v>
      </c>
      <c r="B6" s="498"/>
      <c r="C6" s="498"/>
      <c r="D6" s="498"/>
      <c r="E6" s="498"/>
      <c r="F6" s="498"/>
      <c r="G6" s="498"/>
      <c r="H6" s="498"/>
      <c r="I6" s="498"/>
      <c r="J6" s="498"/>
      <c r="K6" s="498" t="s">
        <v>969</v>
      </c>
      <c r="L6" s="498"/>
      <c r="M6" s="498"/>
      <c r="N6" s="498"/>
      <c r="O6" s="498"/>
      <c r="P6" s="498"/>
      <c r="Q6" s="498"/>
      <c r="R6" s="498"/>
      <c r="S6" s="498"/>
      <c r="T6" s="498"/>
      <c r="U6" s="498"/>
      <c r="V6" s="498"/>
    </row>
    <row r="7" spans="1:22" ht="20.25" customHeight="1" x14ac:dyDescent="0.25">
      <c r="A7" s="491" t="s">
        <v>1361</v>
      </c>
      <c r="B7" s="491" t="s">
        <v>970</v>
      </c>
      <c r="C7" s="491" t="s">
        <v>1372</v>
      </c>
      <c r="D7" s="491" t="s">
        <v>971</v>
      </c>
      <c r="E7" s="491" t="s">
        <v>1373</v>
      </c>
      <c r="F7" s="491" t="s">
        <v>1374</v>
      </c>
      <c r="G7" s="497" t="s">
        <v>1375</v>
      </c>
      <c r="H7" s="491" t="s">
        <v>972</v>
      </c>
      <c r="I7" s="491" t="s">
        <v>973</v>
      </c>
      <c r="J7" s="491" t="s">
        <v>696</v>
      </c>
      <c r="K7" s="491" t="s">
        <v>897</v>
      </c>
      <c r="L7" s="491" t="s">
        <v>974</v>
      </c>
      <c r="M7" s="491" t="s">
        <v>898</v>
      </c>
      <c r="N7" s="491" t="s">
        <v>894</v>
      </c>
      <c r="O7" s="491" t="s">
        <v>975</v>
      </c>
      <c r="P7" s="491" t="s">
        <v>899</v>
      </c>
      <c r="Q7" s="491" t="s">
        <v>895</v>
      </c>
      <c r="R7" s="491" t="s">
        <v>1900</v>
      </c>
      <c r="S7" s="491" t="s">
        <v>900</v>
      </c>
      <c r="T7" s="491" t="s">
        <v>896</v>
      </c>
      <c r="U7" s="491" t="s">
        <v>1901</v>
      </c>
      <c r="V7" s="491" t="s">
        <v>901</v>
      </c>
    </row>
    <row r="8" spans="1:22" ht="75.75" customHeight="1" x14ac:dyDescent="0.25">
      <c r="A8" s="491"/>
      <c r="B8" s="491"/>
      <c r="C8" s="491"/>
      <c r="D8" s="491"/>
      <c r="E8" s="491"/>
      <c r="F8" s="491"/>
      <c r="G8" s="497"/>
      <c r="H8" s="491"/>
      <c r="I8" s="491"/>
      <c r="J8" s="491"/>
      <c r="K8" s="491"/>
      <c r="L8" s="491"/>
      <c r="M8" s="491"/>
      <c r="N8" s="491"/>
      <c r="O8" s="491"/>
      <c r="P8" s="491"/>
      <c r="Q8" s="491"/>
      <c r="R8" s="491"/>
      <c r="S8" s="491"/>
      <c r="T8" s="491"/>
      <c r="U8" s="491"/>
      <c r="V8" s="491"/>
    </row>
    <row r="9" spans="1:22" ht="15" customHeight="1" x14ac:dyDescent="0.25">
      <c r="A9" s="362" t="s">
        <v>1440</v>
      </c>
      <c r="B9" s="363"/>
      <c r="C9" s="362" t="s">
        <v>1455</v>
      </c>
      <c r="D9" s="407"/>
      <c r="E9" s="407"/>
      <c r="F9" s="407"/>
      <c r="G9" s="407"/>
      <c r="H9" s="407"/>
      <c r="I9" s="407"/>
      <c r="J9" s="407"/>
      <c r="K9" s="408"/>
      <c r="L9" s="408"/>
      <c r="M9" s="409"/>
      <c r="N9" s="410"/>
      <c r="O9" s="408"/>
      <c r="P9" s="410"/>
      <c r="Q9" s="408"/>
      <c r="R9" s="408"/>
      <c r="S9" s="410"/>
      <c r="T9" s="408"/>
      <c r="U9" s="408"/>
      <c r="V9" s="408"/>
    </row>
    <row r="10" spans="1:22" ht="60" x14ac:dyDescent="0.25">
      <c r="A10" s="41" t="s">
        <v>1365</v>
      </c>
      <c r="B10" s="84"/>
      <c r="C10" s="41" t="s">
        <v>1444</v>
      </c>
      <c r="D10" s="94"/>
      <c r="E10" s="94"/>
      <c r="F10" s="94"/>
      <c r="G10" s="94"/>
      <c r="H10" s="94"/>
      <c r="I10" s="94"/>
      <c r="J10" s="94"/>
      <c r="K10" s="96"/>
      <c r="L10" s="96"/>
      <c r="M10" s="242"/>
      <c r="N10" s="95"/>
      <c r="O10" s="96"/>
      <c r="P10" s="95"/>
      <c r="Q10" s="96"/>
      <c r="R10" s="96"/>
      <c r="S10" s="95"/>
      <c r="T10" s="96"/>
      <c r="U10" s="96"/>
      <c r="V10" s="96"/>
    </row>
    <row r="11" spans="1:22" ht="72" x14ac:dyDescent="0.25">
      <c r="A11" s="43" t="s">
        <v>1363</v>
      </c>
      <c r="B11" s="46"/>
      <c r="C11" s="42" t="s">
        <v>1445</v>
      </c>
      <c r="D11" s="240"/>
      <c r="E11" s="240"/>
      <c r="F11" s="240"/>
      <c r="G11" s="240"/>
      <c r="H11" s="240"/>
      <c r="I11" s="240"/>
      <c r="J11" s="240"/>
      <c r="K11" s="99"/>
      <c r="L11" s="99"/>
      <c r="M11" s="243"/>
      <c r="N11" s="98"/>
      <c r="O11" s="99"/>
      <c r="P11" s="98"/>
      <c r="Q11" s="99"/>
      <c r="R11" s="99"/>
      <c r="S11" s="98"/>
      <c r="T11" s="99"/>
      <c r="U11" s="99"/>
      <c r="V11" s="99"/>
    </row>
    <row r="12" spans="1:22" ht="84" x14ac:dyDescent="0.25">
      <c r="A12" s="391" t="s">
        <v>1497</v>
      </c>
      <c r="B12" s="392"/>
      <c r="C12" s="391" t="s">
        <v>195</v>
      </c>
      <c r="D12" s="415"/>
      <c r="E12" s="415"/>
      <c r="F12" s="415"/>
      <c r="G12" s="415"/>
      <c r="H12" s="415"/>
      <c r="I12" s="415"/>
      <c r="J12" s="415"/>
      <c r="K12" s="416"/>
      <c r="L12" s="416"/>
      <c r="M12" s="417"/>
      <c r="N12" s="418"/>
      <c r="O12" s="416"/>
      <c r="P12" s="418"/>
      <c r="Q12" s="416"/>
      <c r="R12" s="416"/>
      <c r="S12" s="418"/>
      <c r="T12" s="416"/>
      <c r="U12" s="416"/>
      <c r="V12" s="416"/>
    </row>
    <row r="13" spans="1:22" ht="48" x14ac:dyDescent="0.25">
      <c r="A13" s="391" t="s">
        <v>1366</v>
      </c>
      <c r="B13" s="392"/>
      <c r="C13" s="391" t="s">
        <v>196</v>
      </c>
      <c r="D13" s="415"/>
      <c r="E13" s="415"/>
      <c r="F13" s="415"/>
      <c r="G13" s="415"/>
      <c r="H13" s="415"/>
      <c r="I13" s="415"/>
      <c r="J13" s="415"/>
      <c r="K13" s="416"/>
      <c r="L13" s="416"/>
      <c r="M13" s="417"/>
      <c r="N13" s="418"/>
      <c r="O13" s="416"/>
      <c r="P13" s="418"/>
      <c r="Q13" s="416"/>
      <c r="R13" s="416"/>
      <c r="S13" s="418"/>
      <c r="T13" s="416"/>
      <c r="U13" s="416"/>
      <c r="V13" s="416"/>
    </row>
    <row r="14" spans="1:22" ht="60" x14ac:dyDescent="0.25">
      <c r="A14" s="391" t="s">
        <v>1367</v>
      </c>
      <c r="B14" s="392"/>
      <c r="C14" s="391" t="s">
        <v>197</v>
      </c>
      <c r="D14" s="415"/>
      <c r="E14" s="415"/>
      <c r="F14" s="415"/>
      <c r="G14" s="415"/>
      <c r="H14" s="415"/>
      <c r="I14" s="415"/>
      <c r="J14" s="415"/>
      <c r="K14" s="416"/>
      <c r="L14" s="416"/>
      <c r="M14" s="417"/>
      <c r="N14" s="418"/>
      <c r="O14" s="416"/>
      <c r="P14" s="418"/>
      <c r="Q14" s="416"/>
      <c r="R14" s="416"/>
      <c r="S14" s="418"/>
      <c r="T14" s="416"/>
      <c r="U14" s="416"/>
      <c r="V14" s="416"/>
    </row>
    <row r="15" spans="1:22" ht="108" x14ac:dyDescent="0.25">
      <c r="A15" s="43" t="s">
        <v>1364</v>
      </c>
      <c r="B15" s="46"/>
      <c r="C15" s="42" t="s">
        <v>1446</v>
      </c>
      <c r="D15" s="97"/>
      <c r="E15" s="97"/>
      <c r="F15" s="97"/>
      <c r="G15" s="97"/>
      <c r="H15" s="97"/>
      <c r="I15" s="97"/>
      <c r="J15" s="97"/>
      <c r="K15" s="99"/>
      <c r="L15" s="99"/>
      <c r="M15" s="243"/>
      <c r="N15" s="98"/>
      <c r="O15" s="99"/>
      <c r="P15" s="98"/>
      <c r="Q15" s="99"/>
      <c r="R15" s="99"/>
      <c r="S15" s="98"/>
      <c r="T15" s="99"/>
      <c r="U15" s="99"/>
      <c r="V15" s="99"/>
    </row>
    <row r="16" spans="1:22" ht="48" x14ac:dyDescent="0.25">
      <c r="A16" s="391" t="s">
        <v>1498</v>
      </c>
      <c r="B16" s="392"/>
      <c r="C16" s="391" t="s">
        <v>198</v>
      </c>
      <c r="D16" s="415"/>
      <c r="E16" s="415"/>
      <c r="F16" s="415"/>
      <c r="G16" s="415"/>
      <c r="H16" s="415"/>
      <c r="I16" s="415"/>
      <c r="J16" s="415"/>
      <c r="K16" s="416"/>
      <c r="L16" s="416"/>
      <c r="M16" s="417"/>
      <c r="N16" s="418"/>
      <c r="O16" s="416"/>
      <c r="P16" s="418"/>
      <c r="Q16" s="416"/>
      <c r="R16" s="416"/>
      <c r="S16" s="418"/>
      <c r="T16" s="416"/>
      <c r="U16" s="416"/>
      <c r="V16" s="416"/>
    </row>
    <row r="17" spans="1:22" ht="36" x14ac:dyDescent="0.25">
      <c r="A17" s="49" t="s">
        <v>1389</v>
      </c>
      <c r="B17" s="262" t="s">
        <v>407</v>
      </c>
      <c r="C17" s="23" t="s">
        <v>1060</v>
      </c>
      <c r="D17" s="10" t="s">
        <v>742</v>
      </c>
      <c r="E17" s="10" t="s">
        <v>1417</v>
      </c>
      <c r="F17" s="10" t="s">
        <v>1246</v>
      </c>
      <c r="G17" s="8" t="s">
        <v>1247</v>
      </c>
      <c r="H17" s="10" t="s">
        <v>1418</v>
      </c>
      <c r="I17" s="10" t="s">
        <v>1414</v>
      </c>
      <c r="J17" s="10"/>
      <c r="K17" s="23" t="s">
        <v>909</v>
      </c>
      <c r="L17" s="23" t="s">
        <v>1</v>
      </c>
      <c r="M17" s="59">
        <v>304000</v>
      </c>
      <c r="N17" s="10"/>
      <c r="O17" s="23"/>
      <c r="P17" s="10"/>
      <c r="Q17" s="23"/>
      <c r="R17" s="23"/>
      <c r="S17" s="10"/>
      <c r="T17" s="23"/>
      <c r="U17" s="23"/>
      <c r="V17" s="23"/>
    </row>
    <row r="18" spans="1:22" ht="84" x14ac:dyDescent="0.25">
      <c r="A18" s="391" t="s">
        <v>1499</v>
      </c>
      <c r="B18" s="392"/>
      <c r="C18" s="391" t="s">
        <v>199</v>
      </c>
      <c r="D18" s="415"/>
      <c r="E18" s="415"/>
      <c r="F18" s="415"/>
      <c r="G18" s="415"/>
      <c r="H18" s="415"/>
      <c r="I18" s="415"/>
      <c r="J18" s="415"/>
      <c r="K18" s="419"/>
      <c r="L18" s="419"/>
      <c r="M18" s="420"/>
      <c r="N18" s="421"/>
      <c r="O18" s="419"/>
      <c r="P18" s="421"/>
      <c r="Q18" s="419"/>
      <c r="R18" s="419"/>
      <c r="S18" s="421"/>
      <c r="T18" s="419"/>
      <c r="U18" s="419"/>
      <c r="V18" s="419"/>
    </row>
    <row r="19" spans="1:22" ht="60" x14ac:dyDescent="0.25">
      <c r="A19" s="391" t="s">
        <v>1500</v>
      </c>
      <c r="B19" s="392"/>
      <c r="C19" s="391" t="s">
        <v>200</v>
      </c>
      <c r="D19" s="415"/>
      <c r="E19" s="415"/>
      <c r="F19" s="415"/>
      <c r="G19" s="415"/>
      <c r="H19" s="415"/>
      <c r="I19" s="415"/>
      <c r="J19" s="415"/>
      <c r="K19" s="419"/>
      <c r="L19" s="419"/>
      <c r="M19" s="420"/>
      <c r="N19" s="421"/>
      <c r="O19" s="419"/>
      <c r="P19" s="421"/>
      <c r="Q19" s="419"/>
      <c r="R19" s="419"/>
      <c r="S19" s="421"/>
      <c r="T19" s="419"/>
      <c r="U19" s="419"/>
      <c r="V19" s="419"/>
    </row>
    <row r="20" spans="1:22" ht="24" x14ac:dyDescent="0.25">
      <c r="A20" s="391" t="s">
        <v>1501</v>
      </c>
      <c r="B20" s="392"/>
      <c r="C20" s="391" t="s">
        <v>201</v>
      </c>
      <c r="D20" s="415"/>
      <c r="E20" s="415"/>
      <c r="F20" s="415"/>
      <c r="G20" s="415"/>
      <c r="H20" s="415"/>
      <c r="I20" s="415"/>
      <c r="J20" s="415"/>
      <c r="K20" s="419"/>
      <c r="L20" s="419"/>
      <c r="M20" s="420"/>
      <c r="N20" s="421"/>
      <c r="O20" s="419"/>
      <c r="P20" s="421"/>
      <c r="Q20" s="419"/>
      <c r="R20" s="419"/>
      <c r="S20" s="421"/>
      <c r="T20" s="419"/>
      <c r="U20" s="419"/>
      <c r="V20" s="419"/>
    </row>
    <row r="21" spans="1:22" ht="72" x14ac:dyDescent="0.25">
      <c r="A21" s="41" t="s">
        <v>1441</v>
      </c>
      <c r="B21" s="193"/>
      <c r="C21" s="41" t="s">
        <v>1387</v>
      </c>
      <c r="D21" s="100"/>
      <c r="E21" s="100"/>
      <c r="F21" s="100"/>
      <c r="G21" s="100"/>
      <c r="H21" s="100"/>
      <c r="I21" s="100"/>
      <c r="J21" s="100"/>
      <c r="K21" s="102"/>
      <c r="L21" s="102"/>
      <c r="M21" s="244"/>
      <c r="N21" s="101"/>
      <c r="O21" s="102"/>
      <c r="P21" s="101"/>
      <c r="Q21" s="102"/>
      <c r="R21" s="102"/>
      <c r="S21" s="101"/>
      <c r="T21" s="102"/>
      <c r="U21" s="102"/>
      <c r="V21" s="102"/>
    </row>
    <row r="22" spans="1:22" ht="72" x14ac:dyDescent="0.25">
      <c r="A22" s="43" t="s">
        <v>823</v>
      </c>
      <c r="B22" s="181"/>
      <c r="C22" s="43" t="s">
        <v>1388</v>
      </c>
      <c r="D22" s="103"/>
      <c r="E22" s="103"/>
      <c r="F22" s="103"/>
      <c r="G22" s="103"/>
      <c r="H22" s="103"/>
      <c r="I22" s="103"/>
      <c r="J22" s="103"/>
      <c r="K22" s="105"/>
      <c r="L22" s="105"/>
      <c r="M22" s="245"/>
      <c r="N22" s="104"/>
      <c r="O22" s="105"/>
      <c r="P22" s="104"/>
      <c r="Q22" s="105"/>
      <c r="R22" s="105"/>
      <c r="S22" s="104"/>
      <c r="T22" s="105"/>
      <c r="U22" s="105"/>
      <c r="V22" s="105"/>
    </row>
    <row r="23" spans="1:22" ht="36" x14ac:dyDescent="0.25">
      <c r="A23" s="397" t="s">
        <v>824</v>
      </c>
      <c r="B23" s="398"/>
      <c r="C23" s="397" t="s">
        <v>1425</v>
      </c>
      <c r="D23" s="422"/>
      <c r="E23" s="422"/>
      <c r="F23" s="422"/>
      <c r="G23" s="422"/>
      <c r="H23" s="422"/>
      <c r="I23" s="422"/>
      <c r="J23" s="422"/>
      <c r="K23" s="419"/>
      <c r="L23" s="419"/>
      <c r="M23" s="420"/>
      <c r="N23" s="421"/>
      <c r="O23" s="419"/>
      <c r="P23" s="421"/>
      <c r="Q23" s="419"/>
      <c r="R23" s="419"/>
      <c r="S23" s="421"/>
      <c r="T23" s="419"/>
      <c r="U23" s="419"/>
      <c r="V23" s="419"/>
    </row>
    <row r="24" spans="1:22" ht="48" x14ac:dyDescent="0.25">
      <c r="A24" s="49" t="s">
        <v>825</v>
      </c>
      <c r="B24" s="262" t="s">
        <v>408</v>
      </c>
      <c r="C24" s="49" t="s">
        <v>1390</v>
      </c>
      <c r="D24" s="9" t="s">
        <v>1412</v>
      </c>
      <c r="E24" s="9" t="s">
        <v>1413</v>
      </c>
      <c r="F24" s="9" t="s">
        <v>1300</v>
      </c>
      <c r="G24" s="9" t="s">
        <v>713</v>
      </c>
      <c r="H24" s="9" t="s">
        <v>1424</v>
      </c>
      <c r="I24" s="9"/>
      <c r="J24" s="9"/>
      <c r="K24" s="246" t="s">
        <v>911</v>
      </c>
      <c r="L24" s="246" t="s">
        <v>912</v>
      </c>
      <c r="M24" s="247">
        <v>3073</v>
      </c>
      <c r="N24" s="24"/>
      <c r="O24" s="25"/>
      <c r="P24" s="24"/>
      <c r="Q24" s="25"/>
      <c r="R24" s="25"/>
      <c r="S24" s="24"/>
      <c r="T24" s="25"/>
      <c r="U24" s="25"/>
      <c r="V24" s="25"/>
    </row>
    <row r="25" spans="1:22" ht="60" x14ac:dyDescent="0.25">
      <c r="A25" s="49" t="s">
        <v>826</v>
      </c>
      <c r="B25" s="262" t="s">
        <v>409</v>
      </c>
      <c r="C25" s="49" t="s">
        <v>96</v>
      </c>
      <c r="D25" s="9" t="s">
        <v>1416</v>
      </c>
      <c r="E25" s="9" t="s">
        <v>1417</v>
      </c>
      <c r="F25" s="9" t="s">
        <v>1280</v>
      </c>
      <c r="G25" s="9" t="s">
        <v>1076</v>
      </c>
      <c r="H25" s="26" t="s">
        <v>1418</v>
      </c>
      <c r="I25" s="9" t="s">
        <v>1414</v>
      </c>
      <c r="J25" s="9"/>
      <c r="K25" s="51" t="s">
        <v>909</v>
      </c>
      <c r="L25" s="50" t="s">
        <v>910</v>
      </c>
      <c r="M25" s="247">
        <v>69385</v>
      </c>
      <c r="N25" s="24"/>
      <c r="O25" s="25"/>
      <c r="P25" s="24"/>
      <c r="Q25" s="25"/>
      <c r="R25" s="25"/>
      <c r="S25" s="24"/>
      <c r="T25" s="25"/>
      <c r="U25" s="25"/>
      <c r="V25" s="25"/>
    </row>
    <row r="26" spans="1:22" ht="36" x14ac:dyDescent="0.25">
      <c r="A26" s="49" t="s">
        <v>827</v>
      </c>
      <c r="B26" s="262" t="s">
        <v>410</v>
      </c>
      <c r="C26" s="49" t="s">
        <v>314</v>
      </c>
      <c r="D26" s="9" t="s">
        <v>1419</v>
      </c>
      <c r="E26" s="9" t="s">
        <v>1420</v>
      </c>
      <c r="F26" s="9" t="s">
        <v>1298</v>
      </c>
      <c r="G26" s="9" t="s">
        <v>1251</v>
      </c>
      <c r="H26" s="26" t="s">
        <v>1418</v>
      </c>
      <c r="I26" s="9" t="s">
        <v>1414</v>
      </c>
      <c r="J26" s="9"/>
      <c r="K26" s="49" t="s">
        <v>925</v>
      </c>
      <c r="L26" s="49" t="s">
        <v>926</v>
      </c>
      <c r="M26" s="247">
        <v>1</v>
      </c>
      <c r="N26" s="24"/>
      <c r="O26" s="25"/>
      <c r="P26" s="24"/>
      <c r="Q26" s="25"/>
      <c r="R26" s="25"/>
      <c r="S26" s="24"/>
      <c r="T26" s="25"/>
      <c r="U26" s="25"/>
      <c r="V26" s="25"/>
    </row>
    <row r="27" spans="1:22" ht="60" x14ac:dyDescent="0.25">
      <c r="A27" s="49" t="s">
        <v>828</v>
      </c>
      <c r="B27" s="262" t="s">
        <v>411</v>
      </c>
      <c r="C27" s="49" t="s">
        <v>1391</v>
      </c>
      <c r="D27" s="9" t="s">
        <v>1412</v>
      </c>
      <c r="E27" s="9" t="s">
        <v>1417</v>
      </c>
      <c r="F27" s="9" t="s">
        <v>1300</v>
      </c>
      <c r="G27" s="9" t="s">
        <v>1076</v>
      </c>
      <c r="H27" s="26" t="s">
        <v>1418</v>
      </c>
      <c r="I27" s="9" t="s">
        <v>1414</v>
      </c>
      <c r="J27" s="9"/>
      <c r="K27" s="246" t="s">
        <v>911</v>
      </c>
      <c r="L27" s="246" t="s">
        <v>912</v>
      </c>
      <c r="M27" s="247">
        <v>948.09</v>
      </c>
      <c r="N27" s="24"/>
      <c r="O27" s="25"/>
      <c r="P27" s="24"/>
      <c r="Q27" s="25"/>
      <c r="R27" s="25"/>
      <c r="S27" s="24"/>
      <c r="T27" s="25"/>
      <c r="U27" s="25"/>
      <c r="V27" s="25"/>
    </row>
    <row r="28" spans="1:22" ht="119.25" customHeight="1" x14ac:dyDescent="0.25">
      <c r="A28" s="49" t="s">
        <v>829</v>
      </c>
      <c r="B28" s="262" t="s">
        <v>412</v>
      </c>
      <c r="C28" s="39" t="s">
        <v>309</v>
      </c>
      <c r="D28" s="9" t="s">
        <v>1412</v>
      </c>
      <c r="E28" s="9" t="s">
        <v>1420</v>
      </c>
      <c r="F28" s="9" t="s">
        <v>1300</v>
      </c>
      <c r="G28" s="89" t="s">
        <v>1251</v>
      </c>
      <c r="H28" s="26" t="s">
        <v>1418</v>
      </c>
      <c r="I28" s="9" t="s">
        <v>1414</v>
      </c>
      <c r="J28" s="9"/>
      <c r="K28" s="246" t="s">
        <v>925</v>
      </c>
      <c r="L28" s="246" t="s">
        <v>926</v>
      </c>
      <c r="M28" s="247">
        <v>1</v>
      </c>
      <c r="N28" s="24"/>
      <c r="O28" s="25"/>
      <c r="P28" s="24"/>
      <c r="Q28" s="25"/>
      <c r="R28" s="25"/>
      <c r="S28" s="24"/>
      <c r="T28" s="25"/>
      <c r="U28" s="25"/>
      <c r="V28" s="25"/>
    </row>
    <row r="29" spans="1:22" ht="72" x14ac:dyDescent="0.25">
      <c r="A29" s="49" t="s">
        <v>830</v>
      </c>
      <c r="B29" s="262" t="s">
        <v>413</v>
      </c>
      <c r="C29" s="68" t="s">
        <v>315</v>
      </c>
      <c r="D29" s="10" t="s">
        <v>1421</v>
      </c>
      <c r="E29" s="10" t="s">
        <v>1420</v>
      </c>
      <c r="F29" s="10" t="s">
        <v>1285</v>
      </c>
      <c r="G29" s="10" t="s">
        <v>1251</v>
      </c>
      <c r="H29" s="24" t="s">
        <v>1418</v>
      </c>
      <c r="I29" s="10" t="s">
        <v>1414</v>
      </c>
      <c r="J29" s="10"/>
      <c r="K29" s="25" t="s">
        <v>925</v>
      </c>
      <c r="L29" s="23" t="s">
        <v>926</v>
      </c>
      <c r="M29" s="247">
        <v>1</v>
      </c>
      <c r="N29" s="24"/>
      <c r="O29" s="25"/>
      <c r="P29" s="24"/>
      <c r="Q29" s="25"/>
      <c r="R29" s="25"/>
      <c r="S29" s="24"/>
      <c r="T29" s="25"/>
      <c r="U29" s="25"/>
      <c r="V29" s="25"/>
    </row>
    <row r="30" spans="1:22" ht="48" x14ac:dyDescent="0.25">
      <c r="A30" s="49" t="s">
        <v>831</v>
      </c>
      <c r="B30" s="262" t="s">
        <v>414</v>
      </c>
      <c r="C30" s="49" t="s">
        <v>1392</v>
      </c>
      <c r="D30" s="9" t="s">
        <v>1416</v>
      </c>
      <c r="E30" s="9" t="s">
        <v>1417</v>
      </c>
      <c r="F30" s="9" t="s">
        <v>1280</v>
      </c>
      <c r="G30" s="9" t="s">
        <v>1076</v>
      </c>
      <c r="H30" s="26" t="s">
        <v>1418</v>
      </c>
      <c r="I30" s="9" t="s">
        <v>1414</v>
      </c>
      <c r="J30" s="9"/>
      <c r="K30" s="50" t="s">
        <v>911</v>
      </c>
      <c r="L30" s="50" t="s">
        <v>912</v>
      </c>
      <c r="M30" s="247">
        <v>564.71</v>
      </c>
      <c r="N30" s="51" t="s">
        <v>909</v>
      </c>
      <c r="O30" s="50" t="s">
        <v>910</v>
      </c>
      <c r="P30" s="247">
        <v>634</v>
      </c>
      <c r="Q30" s="25"/>
      <c r="R30" s="25"/>
      <c r="S30" s="24"/>
      <c r="T30" s="25"/>
      <c r="U30" s="25"/>
      <c r="V30" s="25"/>
    </row>
    <row r="31" spans="1:22" ht="36" x14ac:dyDescent="0.25">
      <c r="A31" s="49" t="s">
        <v>832</v>
      </c>
      <c r="B31" s="262" t="s">
        <v>415</v>
      </c>
      <c r="C31" s="49" t="s">
        <v>1393</v>
      </c>
      <c r="D31" s="9" t="s">
        <v>1416</v>
      </c>
      <c r="E31" s="9" t="s">
        <v>1420</v>
      </c>
      <c r="F31" s="9" t="s">
        <v>1280</v>
      </c>
      <c r="G31" s="89" t="s">
        <v>1251</v>
      </c>
      <c r="H31" s="26" t="s">
        <v>1418</v>
      </c>
      <c r="I31" s="9" t="s">
        <v>1414</v>
      </c>
      <c r="J31" s="9"/>
      <c r="K31" s="50" t="s">
        <v>925</v>
      </c>
      <c r="L31" s="50" t="s">
        <v>926</v>
      </c>
      <c r="M31" s="247">
        <v>1</v>
      </c>
      <c r="N31" s="24"/>
      <c r="O31" s="25"/>
      <c r="P31" s="24"/>
      <c r="Q31" s="25"/>
      <c r="R31" s="25"/>
      <c r="S31" s="24"/>
      <c r="T31" s="25"/>
      <c r="U31" s="25"/>
      <c r="V31" s="25"/>
    </row>
    <row r="32" spans="1:22" ht="36" x14ac:dyDescent="0.25">
      <c r="A32" s="49" t="s">
        <v>833</v>
      </c>
      <c r="B32" s="262" t="s">
        <v>416</v>
      </c>
      <c r="C32" s="49" t="s">
        <v>1394</v>
      </c>
      <c r="D32" s="9" t="s">
        <v>1416</v>
      </c>
      <c r="E32" s="9" t="s">
        <v>1420</v>
      </c>
      <c r="F32" s="9" t="s">
        <v>1280</v>
      </c>
      <c r="G32" s="89" t="s">
        <v>1251</v>
      </c>
      <c r="H32" s="26" t="s">
        <v>1418</v>
      </c>
      <c r="I32" s="9" t="s">
        <v>1414</v>
      </c>
      <c r="J32" s="9"/>
      <c r="K32" s="50" t="s">
        <v>925</v>
      </c>
      <c r="L32" s="50" t="s">
        <v>926</v>
      </c>
      <c r="M32" s="247">
        <v>1</v>
      </c>
      <c r="N32" s="24"/>
      <c r="O32" s="25"/>
      <c r="P32" s="24"/>
      <c r="Q32" s="25"/>
      <c r="R32" s="25"/>
      <c r="S32" s="24"/>
      <c r="T32" s="25"/>
      <c r="U32" s="25"/>
      <c r="V32" s="25"/>
    </row>
    <row r="33" spans="1:22" ht="72" x14ac:dyDescent="0.25">
      <c r="A33" s="49" t="s">
        <v>834</v>
      </c>
      <c r="B33" s="262" t="s">
        <v>417</v>
      </c>
      <c r="C33" s="49" t="s">
        <v>1395</v>
      </c>
      <c r="D33" s="9" t="s">
        <v>1287</v>
      </c>
      <c r="E33" s="9" t="s">
        <v>1420</v>
      </c>
      <c r="F33" s="9" t="s">
        <v>1299</v>
      </c>
      <c r="G33" s="14" t="s">
        <v>1251</v>
      </c>
      <c r="H33" s="26" t="s">
        <v>1418</v>
      </c>
      <c r="I33" s="9" t="s">
        <v>1414</v>
      </c>
      <c r="J33" s="9"/>
      <c r="K33" s="23" t="s">
        <v>925</v>
      </c>
      <c r="L33" s="23" t="s">
        <v>926</v>
      </c>
      <c r="M33" s="247">
        <v>1</v>
      </c>
      <c r="N33" s="24"/>
      <c r="O33" s="25"/>
      <c r="P33" s="24"/>
      <c r="Q33" s="25"/>
      <c r="R33" s="25"/>
      <c r="S33" s="24"/>
      <c r="T33" s="25"/>
      <c r="U33" s="25"/>
      <c r="V33" s="25"/>
    </row>
    <row r="34" spans="1:22" ht="72" x14ac:dyDescent="0.25">
      <c r="A34" s="397" t="s">
        <v>837</v>
      </c>
      <c r="B34" s="399"/>
      <c r="C34" s="397" t="s">
        <v>1426</v>
      </c>
      <c r="D34" s="422"/>
      <c r="E34" s="422"/>
      <c r="F34" s="422"/>
      <c r="G34" s="422"/>
      <c r="H34" s="422"/>
      <c r="I34" s="422"/>
      <c r="J34" s="422"/>
      <c r="K34" s="419"/>
      <c r="L34" s="419"/>
      <c r="M34" s="420"/>
      <c r="N34" s="421"/>
      <c r="O34" s="419"/>
      <c r="P34" s="421"/>
      <c r="Q34" s="419"/>
      <c r="R34" s="419"/>
      <c r="S34" s="421"/>
      <c r="T34" s="419"/>
      <c r="U34" s="419"/>
      <c r="V34" s="419"/>
    </row>
    <row r="35" spans="1:22" ht="72" x14ac:dyDescent="0.25">
      <c r="A35" s="43" t="s">
        <v>838</v>
      </c>
      <c r="B35" s="188"/>
      <c r="C35" s="43" t="s">
        <v>1368</v>
      </c>
      <c r="D35" s="103"/>
      <c r="E35" s="103"/>
      <c r="F35" s="103"/>
      <c r="G35" s="106"/>
      <c r="H35" s="106"/>
      <c r="I35" s="103"/>
      <c r="J35" s="103"/>
      <c r="K35" s="105"/>
      <c r="L35" s="105"/>
      <c r="M35" s="245"/>
      <c r="N35" s="104"/>
      <c r="O35" s="105"/>
      <c r="P35" s="104"/>
      <c r="Q35" s="105"/>
      <c r="R35" s="105"/>
      <c r="S35" s="104"/>
      <c r="T35" s="105"/>
      <c r="U35" s="105"/>
      <c r="V35" s="105"/>
    </row>
    <row r="36" spans="1:22" ht="60" x14ac:dyDescent="0.25">
      <c r="A36" s="397" t="s">
        <v>839</v>
      </c>
      <c r="B36" s="399"/>
      <c r="C36" s="397" t="s">
        <v>1427</v>
      </c>
      <c r="D36" s="422"/>
      <c r="E36" s="422"/>
      <c r="F36" s="422"/>
      <c r="G36" s="423"/>
      <c r="H36" s="423"/>
      <c r="I36" s="422"/>
      <c r="J36" s="422"/>
      <c r="K36" s="419"/>
      <c r="L36" s="419"/>
      <c r="M36" s="420"/>
      <c r="N36" s="421"/>
      <c r="O36" s="419"/>
      <c r="P36" s="421"/>
      <c r="Q36" s="419"/>
      <c r="R36" s="419"/>
      <c r="S36" s="421"/>
      <c r="T36" s="419"/>
      <c r="U36" s="419"/>
      <c r="V36" s="419"/>
    </row>
    <row r="37" spans="1:22" ht="36" x14ac:dyDescent="0.25">
      <c r="A37" s="49" t="s">
        <v>845</v>
      </c>
      <c r="B37" s="262" t="s">
        <v>418</v>
      </c>
      <c r="C37" s="49" t="s">
        <v>1396</v>
      </c>
      <c r="D37" s="9" t="s">
        <v>1422</v>
      </c>
      <c r="E37" s="9" t="s">
        <v>1417</v>
      </c>
      <c r="F37" s="9" t="s">
        <v>1290</v>
      </c>
      <c r="G37" s="89" t="s">
        <v>1076</v>
      </c>
      <c r="H37" s="26" t="s">
        <v>1418</v>
      </c>
      <c r="I37" s="9" t="s">
        <v>1414</v>
      </c>
      <c r="J37" s="9"/>
      <c r="K37" s="246" t="s">
        <v>909</v>
      </c>
      <c r="L37" s="246" t="s">
        <v>1020</v>
      </c>
      <c r="M37" s="59">
        <v>45254.62</v>
      </c>
      <c r="N37" s="10"/>
      <c r="O37" s="23"/>
      <c r="P37" s="10"/>
      <c r="Q37" s="23"/>
      <c r="R37" s="23"/>
      <c r="S37" s="10"/>
      <c r="T37" s="25"/>
      <c r="U37" s="25"/>
      <c r="V37" s="25"/>
    </row>
    <row r="38" spans="1:22" ht="101.25" customHeight="1" x14ac:dyDescent="0.25">
      <c r="A38" s="49" t="s">
        <v>846</v>
      </c>
      <c r="B38" s="262" t="s">
        <v>1622</v>
      </c>
      <c r="C38" s="49" t="s">
        <v>1093</v>
      </c>
      <c r="D38" s="9" t="s">
        <v>1422</v>
      </c>
      <c r="E38" s="9" t="s">
        <v>1417</v>
      </c>
      <c r="F38" s="9" t="s">
        <v>1290</v>
      </c>
      <c r="G38" s="89" t="s">
        <v>1076</v>
      </c>
      <c r="H38" s="26" t="s">
        <v>1418</v>
      </c>
      <c r="I38" s="9" t="s">
        <v>1414</v>
      </c>
      <c r="J38" s="9"/>
      <c r="K38" s="248" t="s">
        <v>909</v>
      </c>
      <c r="L38" s="246" t="s">
        <v>1020</v>
      </c>
      <c r="M38" s="59">
        <v>88169</v>
      </c>
      <c r="N38" s="248"/>
      <c r="O38" s="246"/>
      <c r="P38" s="10"/>
      <c r="Q38" s="246"/>
      <c r="R38" s="246"/>
      <c r="S38" s="10"/>
      <c r="T38" s="25"/>
      <c r="U38" s="25"/>
      <c r="V38" s="25"/>
    </row>
    <row r="39" spans="1:22" ht="36" x14ac:dyDescent="0.25">
      <c r="A39" s="49" t="s">
        <v>847</v>
      </c>
      <c r="B39" s="262" t="s">
        <v>419</v>
      </c>
      <c r="C39" s="49" t="s">
        <v>1665</v>
      </c>
      <c r="D39" s="9" t="s">
        <v>1419</v>
      </c>
      <c r="E39" s="9" t="s">
        <v>1417</v>
      </c>
      <c r="F39" s="9" t="s">
        <v>1298</v>
      </c>
      <c r="G39" s="8" t="s">
        <v>13</v>
      </c>
      <c r="H39" s="26" t="s">
        <v>1418</v>
      </c>
      <c r="I39" s="9" t="s">
        <v>1414</v>
      </c>
      <c r="J39" s="9"/>
      <c r="K39" s="249" t="s">
        <v>909</v>
      </c>
      <c r="L39" s="49" t="s">
        <v>1055</v>
      </c>
      <c r="M39" s="59">
        <v>12872</v>
      </c>
      <c r="N39" s="24"/>
      <c r="O39" s="25"/>
      <c r="P39" s="24"/>
      <c r="Q39" s="25"/>
      <c r="R39" s="25"/>
      <c r="S39" s="24"/>
      <c r="T39" s="25"/>
      <c r="U39" s="25"/>
      <c r="V39" s="25"/>
    </row>
    <row r="40" spans="1:22" ht="60" x14ac:dyDescent="0.25">
      <c r="A40" s="49" t="s">
        <v>848</v>
      </c>
      <c r="B40" s="262" t="s">
        <v>420</v>
      </c>
      <c r="C40" s="49" t="s">
        <v>310</v>
      </c>
      <c r="D40" s="9" t="s">
        <v>1412</v>
      </c>
      <c r="E40" s="9" t="s">
        <v>1417</v>
      </c>
      <c r="F40" s="9" t="s">
        <v>1300</v>
      </c>
      <c r="G40" s="14" t="s">
        <v>1076</v>
      </c>
      <c r="H40" s="26" t="s">
        <v>1418</v>
      </c>
      <c r="I40" s="9" t="s">
        <v>1414</v>
      </c>
      <c r="J40" s="9"/>
      <c r="K40" s="246" t="s">
        <v>909</v>
      </c>
      <c r="L40" s="246" t="s">
        <v>1055</v>
      </c>
      <c r="M40" s="59">
        <v>29432</v>
      </c>
      <c r="N40" s="24"/>
      <c r="O40" s="25"/>
      <c r="P40" s="24"/>
      <c r="Q40" s="25"/>
      <c r="R40" s="25"/>
      <c r="S40" s="24"/>
      <c r="T40" s="25"/>
      <c r="U40" s="25"/>
      <c r="V40" s="25"/>
    </row>
    <row r="41" spans="1:22" ht="36" x14ac:dyDescent="0.25">
      <c r="A41" s="49" t="s">
        <v>849</v>
      </c>
      <c r="B41" s="262" t="s">
        <v>421</v>
      </c>
      <c r="C41" s="39" t="s">
        <v>311</v>
      </c>
      <c r="D41" s="9" t="s">
        <v>1412</v>
      </c>
      <c r="E41" s="9" t="s">
        <v>1417</v>
      </c>
      <c r="F41" s="9" t="s">
        <v>1300</v>
      </c>
      <c r="G41" s="9" t="s">
        <v>1076</v>
      </c>
      <c r="H41" s="26" t="s">
        <v>1418</v>
      </c>
      <c r="I41" s="9" t="s">
        <v>1414</v>
      </c>
      <c r="J41" s="9"/>
      <c r="K41" s="246" t="s">
        <v>909</v>
      </c>
      <c r="L41" s="246" t="s">
        <v>1055</v>
      </c>
      <c r="M41" s="59">
        <v>29305</v>
      </c>
      <c r="N41" s="24"/>
      <c r="O41" s="25"/>
      <c r="P41" s="24"/>
      <c r="Q41" s="25"/>
      <c r="R41" s="25"/>
      <c r="S41" s="24"/>
      <c r="T41" s="25"/>
      <c r="U41" s="25"/>
      <c r="V41" s="25"/>
    </row>
    <row r="42" spans="1:22" ht="48" x14ac:dyDescent="0.25">
      <c r="A42" s="49" t="s">
        <v>850</v>
      </c>
      <c r="B42" s="262" t="s">
        <v>422</v>
      </c>
      <c r="C42" s="49" t="s">
        <v>1397</v>
      </c>
      <c r="D42" s="9" t="s">
        <v>1412</v>
      </c>
      <c r="E42" s="9" t="s">
        <v>1417</v>
      </c>
      <c r="F42" s="9" t="s">
        <v>1300</v>
      </c>
      <c r="G42" s="9" t="s">
        <v>1076</v>
      </c>
      <c r="H42" s="26" t="s">
        <v>1418</v>
      </c>
      <c r="I42" s="9" t="s">
        <v>1414</v>
      </c>
      <c r="J42" s="9"/>
      <c r="K42" s="246" t="s">
        <v>909</v>
      </c>
      <c r="L42" s="246" t="s">
        <v>910</v>
      </c>
      <c r="M42" s="59">
        <v>19419</v>
      </c>
      <c r="N42" s="51" t="s">
        <v>911</v>
      </c>
      <c r="O42" s="50" t="s">
        <v>912</v>
      </c>
      <c r="P42" s="24">
        <v>16</v>
      </c>
      <c r="Q42" s="25"/>
      <c r="R42" s="25"/>
      <c r="S42" s="24"/>
      <c r="T42" s="25"/>
      <c r="U42" s="25"/>
      <c r="V42" s="25"/>
    </row>
    <row r="43" spans="1:22" ht="48" x14ac:dyDescent="0.25">
      <c r="A43" s="49" t="s">
        <v>851</v>
      </c>
      <c r="B43" s="262" t="s">
        <v>423</v>
      </c>
      <c r="C43" s="23" t="s">
        <v>1398</v>
      </c>
      <c r="D43" s="10" t="s">
        <v>1421</v>
      </c>
      <c r="E43" s="10" t="s">
        <v>1417</v>
      </c>
      <c r="F43" s="10" t="s">
        <v>1285</v>
      </c>
      <c r="G43" s="10" t="s">
        <v>1076</v>
      </c>
      <c r="H43" s="24" t="s">
        <v>1418</v>
      </c>
      <c r="I43" s="10" t="s">
        <v>1414</v>
      </c>
      <c r="J43" s="10"/>
      <c r="K43" s="25" t="s">
        <v>909</v>
      </c>
      <c r="L43" s="23" t="s">
        <v>1020</v>
      </c>
      <c r="M43" s="59">
        <v>2025</v>
      </c>
      <c r="N43" s="24"/>
      <c r="O43" s="25"/>
      <c r="P43" s="24"/>
      <c r="Q43" s="25"/>
      <c r="R43" s="25"/>
      <c r="S43" s="24"/>
      <c r="T43" s="25"/>
      <c r="U43" s="25"/>
      <c r="V43" s="25"/>
    </row>
    <row r="44" spans="1:22" ht="60" x14ac:dyDescent="0.25">
      <c r="A44" s="49" t="s">
        <v>852</v>
      </c>
      <c r="B44" s="262" t="s">
        <v>424</v>
      </c>
      <c r="C44" s="23" t="s">
        <v>1399</v>
      </c>
      <c r="D44" s="10" t="s">
        <v>1421</v>
      </c>
      <c r="E44" s="10" t="s">
        <v>1417</v>
      </c>
      <c r="F44" s="10" t="s">
        <v>1285</v>
      </c>
      <c r="G44" s="10" t="s">
        <v>1076</v>
      </c>
      <c r="H44" s="24" t="s">
        <v>1418</v>
      </c>
      <c r="I44" s="10" t="s">
        <v>1414</v>
      </c>
      <c r="J44" s="10"/>
      <c r="K44" s="25" t="s">
        <v>909</v>
      </c>
      <c r="L44" s="23" t="s">
        <v>1020</v>
      </c>
      <c r="M44" s="59">
        <v>8821.7199999999993</v>
      </c>
      <c r="N44" s="24"/>
      <c r="O44" s="25"/>
      <c r="P44" s="24"/>
      <c r="Q44" s="25"/>
      <c r="R44" s="25"/>
      <c r="S44" s="24"/>
      <c r="T44" s="25"/>
      <c r="U44" s="25"/>
      <c r="V44" s="25"/>
    </row>
    <row r="45" spans="1:22" ht="96" x14ac:dyDescent="0.25">
      <c r="A45" s="49" t="s">
        <v>853</v>
      </c>
      <c r="B45" s="262" t="s">
        <v>425</v>
      </c>
      <c r="C45" s="23" t="s">
        <v>1508</v>
      </c>
      <c r="D45" s="10" t="s">
        <v>1421</v>
      </c>
      <c r="E45" s="10" t="s">
        <v>1417</v>
      </c>
      <c r="F45" s="10" t="s">
        <v>1285</v>
      </c>
      <c r="G45" s="10" t="s">
        <v>1076</v>
      </c>
      <c r="H45" s="24" t="s">
        <v>1418</v>
      </c>
      <c r="I45" s="10" t="s">
        <v>1414</v>
      </c>
      <c r="J45" s="10"/>
      <c r="K45" s="25" t="s">
        <v>909</v>
      </c>
      <c r="L45" s="23" t="s">
        <v>1020</v>
      </c>
      <c r="M45" s="59">
        <v>509583.14</v>
      </c>
      <c r="N45" s="24"/>
      <c r="O45" s="25"/>
      <c r="P45" s="24"/>
      <c r="Q45" s="25"/>
      <c r="R45" s="25"/>
      <c r="S45" s="24"/>
      <c r="T45" s="25"/>
      <c r="U45" s="25"/>
      <c r="V45" s="25"/>
    </row>
    <row r="46" spans="1:22" ht="36" x14ac:dyDescent="0.25">
      <c r="A46" s="49" t="s">
        <v>854</v>
      </c>
      <c r="B46" s="262" t="s">
        <v>426</v>
      </c>
      <c r="C46" s="23" t="s">
        <v>1400</v>
      </c>
      <c r="D46" s="10" t="s">
        <v>1421</v>
      </c>
      <c r="E46" s="10" t="s">
        <v>1417</v>
      </c>
      <c r="F46" s="10" t="s">
        <v>1285</v>
      </c>
      <c r="G46" s="10" t="s">
        <v>1076</v>
      </c>
      <c r="H46" s="24" t="s">
        <v>1418</v>
      </c>
      <c r="I46" s="10" t="s">
        <v>1414</v>
      </c>
      <c r="J46" s="10"/>
      <c r="K46" s="25" t="s">
        <v>909</v>
      </c>
      <c r="L46" s="23" t="s">
        <v>1020</v>
      </c>
      <c r="M46" s="59">
        <v>34983.5</v>
      </c>
      <c r="N46" s="24"/>
      <c r="O46" s="25"/>
      <c r="P46" s="24"/>
      <c r="Q46" s="25"/>
      <c r="R46" s="25"/>
      <c r="S46" s="24"/>
      <c r="T46" s="25"/>
      <c r="U46" s="25"/>
      <c r="V46" s="25"/>
    </row>
    <row r="47" spans="1:22" ht="36" x14ac:dyDescent="0.25">
      <c r="A47" s="49" t="s">
        <v>855</v>
      </c>
      <c r="B47" s="262" t="s">
        <v>427</v>
      </c>
      <c r="C47" s="23" t="s">
        <v>306</v>
      </c>
      <c r="D47" s="10" t="s">
        <v>1421</v>
      </c>
      <c r="E47" s="10" t="s">
        <v>1417</v>
      </c>
      <c r="F47" s="10" t="s">
        <v>1285</v>
      </c>
      <c r="G47" s="10" t="s">
        <v>1076</v>
      </c>
      <c r="H47" s="24" t="s">
        <v>1418</v>
      </c>
      <c r="I47" s="10" t="s">
        <v>1414</v>
      </c>
      <c r="J47" s="10"/>
      <c r="K47" s="25" t="s">
        <v>909</v>
      </c>
      <c r="L47" s="23" t="s">
        <v>1020</v>
      </c>
      <c r="M47" s="59">
        <v>58867.3</v>
      </c>
      <c r="N47" s="24"/>
      <c r="O47" s="25"/>
      <c r="P47" s="24"/>
      <c r="Q47" s="25"/>
      <c r="R47" s="25"/>
      <c r="S47" s="24"/>
      <c r="T47" s="25"/>
      <c r="U47" s="25"/>
      <c r="V47" s="25"/>
    </row>
    <row r="48" spans="1:22" ht="90" customHeight="1" x14ac:dyDescent="0.25">
      <c r="A48" s="49" t="s">
        <v>856</v>
      </c>
      <c r="B48" s="262" t="s">
        <v>428</v>
      </c>
      <c r="C48" s="49" t="s">
        <v>1401</v>
      </c>
      <c r="D48" s="9" t="s">
        <v>1416</v>
      </c>
      <c r="E48" s="9" t="s">
        <v>1417</v>
      </c>
      <c r="F48" s="9" t="s">
        <v>1280</v>
      </c>
      <c r="G48" s="9" t="s">
        <v>1076</v>
      </c>
      <c r="H48" s="26" t="s">
        <v>1418</v>
      </c>
      <c r="I48" s="9" t="s">
        <v>1414</v>
      </c>
      <c r="J48" s="9"/>
      <c r="K48" s="50" t="s">
        <v>909</v>
      </c>
      <c r="L48" s="50" t="s">
        <v>910</v>
      </c>
      <c r="M48" s="59">
        <v>44389.82</v>
      </c>
      <c r="N48" s="24"/>
      <c r="O48" s="25"/>
      <c r="P48" s="24"/>
      <c r="Q48" s="25"/>
      <c r="R48" s="25"/>
      <c r="S48" s="24"/>
      <c r="T48" s="25"/>
      <c r="U48" s="25"/>
      <c r="V48" s="25"/>
    </row>
    <row r="49" spans="1:22" ht="48" x14ac:dyDescent="0.25">
      <c r="A49" s="49" t="s">
        <v>857</v>
      </c>
      <c r="B49" s="262" t="s">
        <v>429</v>
      </c>
      <c r="C49" s="49" t="s">
        <v>1402</v>
      </c>
      <c r="D49" s="9" t="s">
        <v>1416</v>
      </c>
      <c r="E49" s="9" t="s">
        <v>1417</v>
      </c>
      <c r="F49" s="9" t="s">
        <v>1280</v>
      </c>
      <c r="G49" s="9" t="s">
        <v>1076</v>
      </c>
      <c r="H49" s="26" t="s">
        <v>1418</v>
      </c>
      <c r="I49" s="9" t="s">
        <v>1414</v>
      </c>
      <c r="J49" s="9"/>
      <c r="K49" s="50" t="s">
        <v>911</v>
      </c>
      <c r="L49" s="50" t="s">
        <v>912</v>
      </c>
      <c r="M49" s="59">
        <v>431.89</v>
      </c>
      <c r="N49" s="51" t="s">
        <v>909</v>
      </c>
      <c r="O49" s="50" t="s">
        <v>910</v>
      </c>
      <c r="P49" s="59">
        <v>3703.51</v>
      </c>
      <c r="Q49" s="25"/>
      <c r="R49" s="25"/>
      <c r="S49" s="24"/>
      <c r="T49" s="25"/>
      <c r="U49" s="25"/>
      <c r="V49" s="25"/>
    </row>
    <row r="50" spans="1:22" ht="141.75" customHeight="1" x14ac:dyDescent="0.25">
      <c r="A50" s="49" t="s">
        <v>858</v>
      </c>
      <c r="B50" s="262" t="s">
        <v>430</v>
      </c>
      <c r="C50" s="49" t="s">
        <v>229</v>
      </c>
      <c r="D50" s="9" t="s">
        <v>1416</v>
      </c>
      <c r="E50" s="9" t="s">
        <v>1417</v>
      </c>
      <c r="F50" s="9" t="s">
        <v>1280</v>
      </c>
      <c r="G50" s="9" t="s">
        <v>1076</v>
      </c>
      <c r="H50" s="26" t="s">
        <v>1418</v>
      </c>
      <c r="I50" s="9" t="s">
        <v>1414</v>
      </c>
      <c r="J50" s="9"/>
      <c r="K50" s="50" t="s">
        <v>909</v>
      </c>
      <c r="L50" s="50" t="s">
        <v>910</v>
      </c>
      <c r="M50" s="59">
        <v>70822</v>
      </c>
      <c r="N50" s="10"/>
      <c r="O50" s="23"/>
      <c r="P50" s="24"/>
      <c r="Q50" s="25"/>
      <c r="R50" s="25"/>
      <c r="S50" s="24"/>
      <c r="T50" s="25"/>
      <c r="U50" s="25"/>
      <c r="V50" s="25"/>
    </row>
    <row r="51" spans="1:22" ht="36" x14ac:dyDescent="0.25">
      <c r="A51" s="49" t="s">
        <v>859</v>
      </c>
      <c r="B51" s="431" t="s">
        <v>431</v>
      </c>
      <c r="C51" s="49" t="s">
        <v>1403</v>
      </c>
      <c r="D51" s="9" t="s">
        <v>1287</v>
      </c>
      <c r="E51" s="9" t="s">
        <v>1417</v>
      </c>
      <c r="F51" s="9" t="s">
        <v>1299</v>
      </c>
      <c r="G51" s="9" t="s">
        <v>1076</v>
      </c>
      <c r="H51" s="26" t="s">
        <v>1418</v>
      </c>
      <c r="I51" s="9" t="s">
        <v>750</v>
      </c>
      <c r="J51" s="9"/>
      <c r="K51" s="23" t="s">
        <v>909</v>
      </c>
      <c r="L51" s="23" t="s">
        <v>910</v>
      </c>
      <c r="M51" s="59">
        <v>10246.01</v>
      </c>
      <c r="N51" s="24"/>
      <c r="O51" s="25"/>
      <c r="P51" s="24"/>
      <c r="Q51" s="25"/>
      <c r="R51" s="25"/>
      <c r="S51" s="24"/>
      <c r="T51" s="25"/>
      <c r="U51" s="25"/>
      <c r="V51" s="25"/>
    </row>
    <row r="52" spans="1:22" ht="48" x14ac:dyDescent="0.25">
      <c r="A52" s="49" t="s">
        <v>860</v>
      </c>
      <c r="B52" s="431" t="s">
        <v>432</v>
      </c>
      <c r="C52" s="49" t="s">
        <v>1404</v>
      </c>
      <c r="D52" s="9" t="s">
        <v>1287</v>
      </c>
      <c r="E52" s="9" t="s">
        <v>1417</v>
      </c>
      <c r="F52" s="9" t="s">
        <v>1299</v>
      </c>
      <c r="G52" s="9" t="s">
        <v>1076</v>
      </c>
      <c r="H52" s="9" t="s">
        <v>1418</v>
      </c>
      <c r="I52" s="9" t="s">
        <v>1414</v>
      </c>
      <c r="J52" s="9"/>
      <c r="K52" s="23" t="s">
        <v>909</v>
      </c>
      <c r="L52" s="23" t="s">
        <v>910</v>
      </c>
      <c r="M52" s="59">
        <v>58156</v>
      </c>
      <c r="N52" s="10"/>
      <c r="O52" s="23"/>
      <c r="P52" s="10"/>
      <c r="Q52" s="25"/>
      <c r="R52" s="25"/>
      <c r="S52" s="24"/>
      <c r="T52" s="25"/>
      <c r="U52" s="25"/>
      <c r="V52" s="25"/>
    </row>
    <row r="53" spans="1:22" ht="72" x14ac:dyDescent="0.25">
      <c r="A53" s="49" t="s">
        <v>861</v>
      </c>
      <c r="B53" s="431" t="s">
        <v>433</v>
      </c>
      <c r="C53" s="49" t="s">
        <v>1405</v>
      </c>
      <c r="D53" s="9" t="s">
        <v>1287</v>
      </c>
      <c r="E53" s="9" t="s">
        <v>1417</v>
      </c>
      <c r="F53" s="9" t="s">
        <v>1299</v>
      </c>
      <c r="G53" s="9" t="s">
        <v>1076</v>
      </c>
      <c r="H53" s="9" t="s">
        <v>1418</v>
      </c>
      <c r="I53" s="9" t="s">
        <v>1414</v>
      </c>
      <c r="J53" s="9"/>
      <c r="K53" s="23" t="s">
        <v>909</v>
      </c>
      <c r="L53" s="23" t="s">
        <v>910</v>
      </c>
      <c r="M53" s="59">
        <v>40001</v>
      </c>
      <c r="N53" s="10"/>
      <c r="O53" s="23"/>
      <c r="P53" s="52"/>
      <c r="Q53" s="23"/>
      <c r="R53" s="23"/>
      <c r="S53" s="10"/>
      <c r="T53" s="25"/>
      <c r="U53" s="25"/>
      <c r="V53" s="25"/>
    </row>
    <row r="54" spans="1:22" ht="60" x14ac:dyDescent="0.25">
      <c r="A54" s="49" t="s">
        <v>862</v>
      </c>
      <c r="B54" s="431" t="s">
        <v>434</v>
      </c>
      <c r="C54" s="39" t="s">
        <v>312</v>
      </c>
      <c r="D54" s="9" t="s">
        <v>1287</v>
      </c>
      <c r="E54" s="9" t="s">
        <v>1417</v>
      </c>
      <c r="F54" s="9" t="s">
        <v>1299</v>
      </c>
      <c r="G54" s="9" t="s">
        <v>1076</v>
      </c>
      <c r="H54" s="9" t="s">
        <v>1418</v>
      </c>
      <c r="I54" s="9" t="s">
        <v>1414</v>
      </c>
      <c r="J54" s="9"/>
      <c r="K54" s="23" t="s">
        <v>909</v>
      </c>
      <c r="L54" s="23" t="s">
        <v>910</v>
      </c>
      <c r="M54" s="59">
        <v>9810</v>
      </c>
      <c r="N54" s="10" t="s">
        <v>911</v>
      </c>
      <c r="O54" s="23" t="s">
        <v>1236</v>
      </c>
      <c r="P54" s="59">
        <v>2685.47</v>
      </c>
      <c r="Q54" s="25"/>
      <c r="R54" s="25"/>
      <c r="S54" s="24"/>
      <c r="T54" s="25"/>
      <c r="U54" s="25"/>
      <c r="V54" s="25"/>
    </row>
    <row r="55" spans="1:22" ht="163.5" customHeight="1" x14ac:dyDescent="0.25">
      <c r="A55" s="49" t="s">
        <v>383</v>
      </c>
      <c r="B55" s="431" t="s">
        <v>435</v>
      </c>
      <c r="C55" s="39" t="s">
        <v>384</v>
      </c>
      <c r="D55" s="11" t="s">
        <v>1421</v>
      </c>
      <c r="E55" s="11" t="s">
        <v>1417</v>
      </c>
      <c r="F55" s="11" t="s">
        <v>1285</v>
      </c>
      <c r="G55" s="89" t="s">
        <v>1076</v>
      </c>
      <c r="H55" s="22" t="s">
        <v>1418</v>
      </c>
      <c r="I55" s="11" t="s">
        <v>1414</v>
      </c>
      <c r="J55" s="9"/>
      <c r="K55" s="23" t="s">
        <v>909</v>
      </c>
      <c r="L55" s="23" t="s">
        <v>910</v>
      </c>
      <c r="M55" s="247">
        <v>56350</v>
      </c>
      <c r="N55" s="24"/>
      <c r="O55" s="23"/>
      <c r="P55" s="24"/>
      <c r="Q55" s="25"/>
      <c r="R55" s="25"/>
      <c r="S55" s="24"/>
      <c r="T55" s="25"/>
      <c r="U55" s="25"/>
      <c r="V55" s="25"/>
    </row>
    <row r="56" spans="1:22" ht="163.5" customHeight="1" x14ac:dyDescent="0.25">
      <c r="A56" s="49" t="s">
        <v>1658</v>
      </c>
      <c r="B56" s="431" t="s">
        <v>1902</v>
      </c>
      <c r="C56" s="39" t="s">
        <v>1659</v>
      </c>
      <c r="D56" s="11" t="s">
        <v>1660</v>
      </c>
      <c r="E56" s="11" t="s">
        <v>1661</v>
      </c>
      <c r="F56" s="11" t="s">
        <v>1246</v>
      </c>
      <c r="G56" s="11" t="s">
        <v>1661</v>
      </c>
      <c r="H56" s="11" t="s">
        <v>1679</v>
      </c>
      <c r="I56" s="11" t="s">
        <v>1662</v>
      </c>
      <c r="J56" s="9"/>
      <c r="K56" s="23" t="s">
        <v>1904</v>
      </c>
      <c r="L56" s="23" t="s">
        <v>1903</v>
      </c>
      <c r="M56" s="247">
        <v>2</v>
      </c>
      <c r="N56" s="24" t="s">
        <v>1906</v>
      </c>
      <c r="O56" s="23" t="s">
        <v>1905</v>
      </c>
      <c r="P56" s="24">
        <v>4.5</v>
      </c>
      <c r="Q56" s="25" t="s">
        <v>1907</v>
      </c>
      <c r="R56" s="23" t="s">
        <v>1909</v>
      </c>
      <c r="S56" s="24">
        <v>2000</v>
      </c>
      <c r="T56" s="25" t="s">
        <v>1908</v>
      </c>
      <c r="U56" s="23" t="s">
        <v>1910</v>
      </c>
      <c r="V56" s="259">
        <v>140000</v>
      </c>
    </row>
    <row r="57" spans="1:22" ht="24" x14ac:dyDescent="0.25">
      <c r="A57" s="41" t="s">
        <v>1442</v>
      </c>
      <c r="B57" s="45"/>
      <c r="C57" s="41" t="s">
        <v>1443</v>
      </c>
      <c r="D57" s="100"/>
      <c r="E57" s="100"/>
      <c r="F57" s="100"/>
      <c r="G57" s="100"/>
      <c r="H57" s="100"/>
      <c r="I57" s="100"/>
      <c r="J57" s="100"/>
      <c r="K57" s="102"/>
      <c r="L57" s="102"/>
      <c r="M57" s="244"/>
      <c r="N57" s="101"/>
      <c r="O57" s="102"/>
      <c r="P57" s="101"/>
      <c r="Q57" s="102"/>
      <c r="R57" s="102"/>
      <c r="S57" s="101"/>
      <c r="T57" s="102"/>
      <c r="U57" s="102"/>
      <c r="V57" s="102"/>
    </row>
    <row r="58" spans="1:22" ht="36" x14ac:dyDescent="0.25">
      <c r="A58" s="43" t="s">
        <v>840</v>
      </c>
      <c r="B58" s="181"/>
      <c r="C58" s="43" t="s">
        <v>1369</v>
      </c>
      <c r="D58" s="103"/>
      <c r="E58" s="103"/>
      <c r="F58" s="103"/>
      <c r="G58" s="103"/>
      <c r="H58" s="103"/>
      <c r="I58" s="103"/>
      <c r="J58" s="103"/>
      <c r="K58" s="105"/>
      <c r="L58" s="105"/>
      <c r="M58" s="245"/>
      <c r="N58" s="104"/>
      <c r="O58" s="105"/>
      <c r="P58" s="104"/>
      <c r="Q58" s="105"/>
      <c r="R58" s="105"/>
      <c r="S58" s="104"/>
      <c r="T58" s="105"/>
      <c r="U58" s="105"/>
      <c r="V58" s="105"/>
    </row>
    <row r="59" spans="1:22" ht="36" x14ac:dyDescent="0.25">
      <c r="A59" s="397" t="s">
        <v>841</v>
      </c>
      <c r="B59" s="401"/>
      <c r="C59" s="397" t="s">
        <v>1428</v>
      </c>
      <c r="D59" s="422"/>
      <c r="E59" s="422"/>
      <c r="F59" s="422"/>
      <c r="G59" s="422"/>
      <c r="H59" s="422"/>
      <c r="I59" s="422"/>
      <c r="J59" s="422"/>
      <c r="K59" s="419"/>
      <c r="L59" s="419"/>
      <c r="M59" s="420"/>
      <c r="N59" s="421"/>
      <c r="O59" s="419"/>
      <c r="P59" s="421"/>
      <c r="Q59" s="419"/>
      <c r="R59" s="419"/>
      <c r="S59" s="421"/>
      <c r="T59" s="419"/>
      <c r="U59" s="419"/>
      <c r="V59" s="419"/>
    </row>
    <row r="60" spans="1:22" ht="48" x14ac:dyDescent="0.25">
      <c r="A60" s="49" t="s">
        <v>863</v>
      </c>
      <c r="B60" s="262" t="s">
        <v>436</v>
      </c>
      <c r="C60" s="39" t="s">
        <v>313</v>
      </c>
      <c r="D60" s="9" t="s">
        <v>1422</v>
      </c>
      <c r="E60" s="9" t="s">
        <v>1423</v>
      </c>
      <c r="F60" s="9" t="s">
        <v>1290</v>
      </c>
      <c r="G60" s="8" t="s">
        <v>1095</v>
      </c>
      <c r="H60" s="9" t="s">
        <v>1418</v>
      </c>
      <c r="I60" s="9" t="s">
        <v>1414</v>
      </c>
      <c r="J60" s="9"/>
      <c r="K60" s="23" t="s">
        <v>905</v>
      </c>
      <c r="L60" s="23" t="s">
        <v>906</v>
      </c>
      <c r="M60" s="59">
        <v>0.65</v>
      </c>
      <c r="N60" s="10" t="s">
        <v>1234</v>
      </c>
      <c r="O60" s="10" t="s">
        <v>1303</v>
      </c>
      <c r="P60" s="10">
        <v>0.02</v>
      </c>
      <c r="Q60" s="23"/>
      <c r="R60" s="10"/>
      <c r="S60" s="10"/>
      <c r="T60" s="25"/>
      <c r="U60" s="25"/>
      <c r="V60" s="25"/>
    </row>
    <row r="61" spans="1:22" ht="60" x14ac:dyDescent="0.25">
      <c r="A61" s="49" t="s">
        <v>864</v>
      </c>
      <c r="B61" s="262" t="s">
        <v>437</v>
      </c>
      <c r="C61" s="49" t="s">
        <v>1408</v>
      </c>
      <c r="D61" s="9" t="s">
        <v>1419</v>
      </c>
      <c r="E61" s="9" t="s">
        <v>1423</v>
      </c>
      <c r="F61" s="9" t="s">
        <v>1298</v>
      </c>
      <c r="G61" s="9" t="s">
        <v>1095</v>
      </c>
      <c r="H61" s="9" t="s">
        <v>1418</v>
      </c>
      <c r="I61" s="9" t="s">
        <v>1414</v>
      </c>
      <c r="J61" s="9"/>
      <c r="K61" s="23" t="s">
        <v>905</v>
      </c>
      <c r="L61" s="23" t="s">
        <v>906</v>
      </c>
      <c r="M61" s="59">
        <v>2.9</v>
      </c>
      <c r="N61" s="10" t="s">
        <v>951</v>
      </c>
      <c r="O61" s="10" t="s">
        <v>952</v>
      </c>
      <c r="P61" s="10">
        <v>17</v>
      </c>
      <c r="Q61" s="23" t="s">
        <v>1234</v>
      </c>
      <c r="R61" s="10" t="s">
        <v>1235</v>
      </c>
      <c r="S61" s="10">
        <v>0.08</v>
      </c>
      <c r="T61" s="25"/>
      <c r="U61" s="25"/>
      <c r="V61" s="25"/>
    </row>
    <row r="62" spans="1:22" ht="36" x14ac:dyDescent="0.25">
      <c r="A62" s="49" t="s">
        <v>865</v>
      </c>
      <c r="B62" s="262" t="s">
        <v>438</v>
      </c>
      <c r="C62" s="39" t="s">
        <v>1711</v>
      </c>
      <c r="D62" s="9" t="s">
        <v>1412</v>
      </c>
      <c r="E62" s="9" t="s">
        <v>1423</v>
      </c>
      <c r="F62" s="9" t="s">
        <v>1300</v>
      </c>
      <c r="G62" s="9" t="s">
        <v>1095</v>
      </c>
      <c r="H62" s="9" t="s">
        <v>1418</v>
      </c>
      <c r="I62" s="9" t="s">
        <v>1414</v>
      </c>
      <c r="J62" s="9"/>
      <c r="K62" s="23" t="s">
        <v>905</v>
      </c>
      <c r="L62" s="23" t="s">
        <v>906</v>
      </c>
      <c r="M62" s="59">
        <v>1.29</v>
      </c>
      <c r="N62" s="10"/>
      <c r="O62" s="10"/>
      <c r="P62" s="10"/>
      <c r="Q62" s="23"/>
      <c r="R62" s="10"/>
      <c r="S62" s="10"/>
      <c r="T62" s="25"/>
      <c r="U62" s="25"/>
      <c r="V62" s="25"/>
    </row>
    <row r="63" spans="1:22" ht="60" x14ac:dyDescent="0.25">
      <c r="A63" s="49" t="s">
        <v>866</v>
      </c>
      <c r="B63" s="262" t="s">
        <v>439</v>
      </c>
      <c r="C63" s="68" t="s">
        <v>88</v>
      </c>
      <c r="D63" s="10" t="s">
        <v>1421</v>
      </c>
      <c r="E63" s="10" t="s">
        <v>1423</v>
      </c>
      <c r="F63" s="10" t="s">
        <v>1285</v>
      </c>
      <c r="G63" s="8" t="s">
        <v>1095</v>
      </c>
      <c r="H63" s="10" t="s">
        <v>1418</v>
      </c>
      <c r="I63" s="10" t="s">
        <v>1414</v>
      </c>
      <c r="J63" s="10"/>
      <c r="K63" s="23" t="s">
        <v>905</v>
      </c>
      <c r="L63" s="23" t="s">
        <v>906</v>
      </c>
      <c r="M63" s="59">
        <v>3.69</v>
      </c>
      <c r="N63" s="10" t="s">
        <v>1234</v>
      </c>
      <c r="O63" s="10" t="s">
        <v>1303</v>
      </c>
      <c r="P63" s="10">
        <v>0.5</v>
      </c>
      <c r="Q63" s="23" t="s">
        <v>951</v>
      </c>
      <c r="R63" s="10" t="s">
        <v>1304</v>
      </c>
      <c r="S63" s="10">
        <v>1</v>
      </c>
      <c r="T63" s="25"/>
      <c r="U63" s="25"/>
      <c r="V63" s="25"/>
    </row>
    <row r="64" spans="1:22" ht="58.5" customHeight="1" x14ac:dyDescent="0.25">
      <c r="A64" s="49" t="s">
        <v>867</v>
      </c>
      <c r="B64" s="431" t="s">
        <v>1886</v>
      </c>
      <c r="C64" s="68" t="s">
        <v>1887</v>
      </c>
      <c r="D64" s="10" t="s">
        <v>1421</v>
      </c>
      <c r="E64" s="10" t="s">
        <v>1423</v>
      </c>
      <c r="F64" s="10" t="s">
        <v>1285</v>
      </c>
      <c r="G64" s="8" t="s">
        <v>1096</v>
      </c>
      <c r="H64" s="10" t="s">
        <v>1418</v>
      </c>
      <c r="I64" s="10" t="s">
        <v>1414</v>
      </c>
      <c r="J64" s="10"/>
      <c r="K64" s="23" t="s">
        <v>939</v>
      </c>
      <c r="L64" s="23" t="s">
        <v>940</v>
      </c>
      <c r="M64" s="59">
        <v>2</v>
      </c>
      <c r="N64" s="10"/>
      <c r="O64" s="10"/>
      <c r="P64" s="10"/>
      <c r="Q64" s="23"/>
      <c r="R64" s="10"/>
      <c r="S64" s="10"/>
      <c r="T64" s="25"/>
      <c r="U64" s="25"/>
      <c r="V64" s="25"/>
    </row>
    <row r="65" spans="1:22" ht="36" x14ac:dyDescent="0.25">
      <c r="A65" s="49" t="s">
        <v>868</v>
      </c>
      <c r="B65" s="262" t="s">
        <v>440</v>
      </c>
      <c r="C65" s="49" t="s">
        <v>1411</v>
      </c>
      <c r="D65" s="9" t="s">
        <v>1287</v>
      </c>
      <c r="E65" s="9" t="s">
        <v>1423</v>
      </c>
      <c r="F65" s="9" t="s">
        <v>1299</v>
      </c>
      <c r="G65" s="9" t="s">
        <v>1095</v>
      </c>
      <c r="H65" s="9" t="s">
        <v>1418</v>
      </c>
      <c r="I65" s="9" t="s">
        <v>1414</v>
      </c>
      <c r="J65" s="9"/>
      <c r="K65" s="23" t="s">
        <v>905</v>
      </c>
      <c r="L65" s="23" t="s">
        <v>906</v>
      </c>
      <c r="M65" s="59">
        <v>0.61</v>
      </c>
      <c r="N65" s="10" t="s">
        <v>951</v>
      </c>
      <c r="O65" s="10" t="s">
        <v>1304</v>
      </c>
      <c r="P65" s="10">
        <v>4</v>
      </c>
      <c r="Q65" s="23"/>
      <c r="R65" s="10"/>
      <c r="S65" s="10"/>
      <c r="T65" s="25"/>
      <c r="U65" s="25"/>
      <c r="V65" s="25"/>
    </row>
    <row r="66" spans="1:22" ht="48" x14ac:dyDescent="0.25">
      <c r="A66" s="49" t="s">
        <v>869</v>
      </c>
      <c r="B66" s="262" t="s">
        <v>441</v>
      </c>
      <c r="C66" s="39" t="s">
        <v>1924</v>
      </c>
      <c r="D66" s="9" t="s">
        <v>1287</v>
      </c>
      <c r="E66" s="9" t="s">
        <v>1423</v>
      </c>
      <c r="F66" s="9" t="s">
        <v>1299</v>
      </c>
      <c r="G66" s="9" t="s">
        <v>1095</v>
      </c>
      <c r="H66" s="9" t="s">
        <v>1418</v>
      </c>
      <c r="I66" s="9" t="s">
        <v>1414</v>
      </c>
      <c r="J66" s="9"/>
      <c r="K66" s="23" t="s">
        <v>905</v>
      </c>
      <c r="L66" s="23" t="s">
        <v>906</v>
      </c>
      <c r="M66" s="59">
        <v>0.28999999999999998</v>
      </c>
      <c r="N66" s="10" t="s">
        <v>951</v>
      </c>
      <c r="O66" s="10" t="s">
        <v>1304</v>
      </c>
      <c r="P66" s="10">
        <v>4</v>
      </c>
      <c r="Q66" s="23" t="s">
        <v>1234</v>
      </c>
      <c r="R66" s="10" t="s">
        <v>1303</v>
      </c>
      <c r="S66" s="10">
        <v>0</v>
      </c>
      <c r="T66" s="25"/>
      <c r="U66" s="25"/>
      <c r="V66" s="25"/>
    </row>
    <row r="67" spans="1:22" ht="48" x14ac:dyDescent="0.25">
      <c r="A67" s="49" t="s">
        <v>870</v>
      </c>
      <c r="B67" s="262" t="s">
        <v>1925</v>
      </c>
      <c r="C67" s="23" t="s">
        <v>124</v>
      </c>
      <c r="D67" s="10" t="s">
        <v>742</v>
      </c>
      <c r="E67" s="10" t="s">
        <v>1423</v>
      </c>
      <c r="F67" s="10" t="s">
        <v>1246</v>
      </c>
      <c r="G67" s="67" t="s">
        <v>1095</v>
      </c>
      <c r="H67" s="24" t="s">
        <v>1418</v>
      </c>
      <c r="I67" s="10" t="s">
        <v>1414</v>
      </c>
      <c r="J67" s="10"/>
      <c r="K67" s="25" t="s">
        <v>1307</v>
      </c>
      <c r="L67" s="23" t="s">
        <v>46</v>
      </c>
      <c r="M67" s="59">
        <v>0.5</v>
      </c>
      <c r="N67" s="24" t="s">
        <v>1234</v>
      </c>
      <c r="O67" s="23" t="s">
        <v>1270</v>
      </c>
      <c r="P67" s="10">
        <v>0</v>
      </c>
      <c r="Q67" s="25" t="s">
        <v>951</v>
      </c>
      <c r="R67" s="23" t="s">
        <v>1277</v>
      </c>
      <c r="S67" s="24">
        <v>4</v>
      </c>
      <c r="T67" s="25"/>
      <c r="U67" s="25"/>
      <c r="V67" s="25"/>
    </row>
    <row r="68" spans="1:22" ht="72" x14ac:dyDescent="0.25">
      <c r="A68" s="49" t="s">
        <v>871</v>
      </c>
      <c r="B68" s="262" t="s">
        <v>442</v>
      </c>
      <c r="C68" s="23" t="s">
        <v>296</v>
      </c>
      <c r="D68" s="10" t="s">
        <v>742</v>
      </c>
      <c r="E68" s="10" t="s">
        <v>1423</v>
      </c>
      <c r="F68" s="10" t="s">
        <v>1246</v>
      </c>
      <c r="G68" s="67" t="s">
        <v>1095</v>
      </c>
      <c r="H68" s="24" t="s">
        <v>1418</v>
      </c>
      <c r="I68" s="10" t="s">
        <v>1414</v>
      </c>
      <c r="J68" s="10"/>
      <c r="K68" s="25" t="s">
        <v>905</v>
      </c>
      <c r="L68" s="23" t="s">
        <v>906</v>
      </c>
      <c r="M68" s="59">
        <v>9.6349999999999998</v>
      </c>
      <c r="N68" s="24" t="s">
        <v>1234</v>
      </c>
      <c r="O68" s="23" t="s">
        <v>1270</v>
      </c>
      <c r="P68" s="10">
        <v>0.34169498799999998</v>
      </c>
      <c r="Q68" s="25" t="s">
        <v>951</v>
      </c>
      <c r="R68" s="23" t="s">
        <v>1277</v>
      </c>
      <c r="S68" s="24">
        <v>1</v>
      </c>
      <c r="T68" s="25"/>
      <c r="U68" s="25"/>
      <c r="V68" s="25"/>
    </row>
    <row r="69" spans="1:22" ht="48" x14ac:dyDescent="0.25">
      <c r="A69" s="49" t="s">
        <v>872</v>
      </c>
      <c r="B69" s="262" t="s">
        <v>443</v>
      </c>
      <c r="C69" s="23" t="s">
        <v>297</v>
      </c>
      <c r="D69" s="10" t="s">
        <v>742</v>
      </c>
      <c r="E69" s="10" t="s">
        <v>1423</v>
      </c>
      <c r="F69" s="10" t="s">
        <v>1246</v>
      </c>
      <c r="G69" s="67" t="s">
        <v>1095</v>
      </c>
      <c r="H69" s="24" t="s">
        <v>1418</v>
      </c>
      <c r="I69" s="10" t="s">
        <v>1414</v>
      </c>
      <c r="J69" s="10"/>
      <c r="K69" s="25" t="s">
        <v>905</v>
      </c>
      <c r="L69" s="23" t="s">
        <v>906</v>
      </c>
      <c r="M69" s="59">
        <v>0.49</v>
      </c>
      <c r="N69" s="24" t="s">
        <v>1234</v>
      </c>
      <c r="O69" s="23" t="s">
        <v>1270</v>
      </c>
      <c r="P69" s="10">
        <v>0</v>
      </c>
      <c r="Q69" s="25"/>
      <c r="R69" s="25"/>
      <c r="S69" s="24"/>
      <c r="T69" s="25"/>
      <c r="U69" s="25"/>
      <c r="V69" s="25"/>
    </row>
    <row r="70" spans="1:22" ht="36" x14ac:dyDescent="0.25">
      <c r="A70" s="49" t="s">
        <v>873</v>
      </c>
      <c r="B70" s="431" t="s">
        <v>444</v>
      </c>
      <c r="C70" s="39" t="s">
        <v>1693</v>
      </c>
      <c r="D70" s="9" t="s">
        <v>1416</v>
      </c>
      <c r="E70" s="9" t="s">
        <v>1423</v>
      </c>
      <c r="F70" s="9" t="s">
        <v>1280</v>
      </c>
      <c r="G70" s="67" t="s">
        <v>1095</v>
      </c>
      <c r="H70" s="9" t="s">
        <v>1418</v>
      </c>
      <c r="I70" s="10" t="s">
        <v>750</v>
      </c>
      <c r="J70" s="9"/>
      <c r="K70" s="25" t="s">
        <v>951</v>
      </c>
      <c r="L70" s="23" t="s">
        <v>1277</v>
      </c>
      <c r="M70" s="24">
        <v>1</v>
      </c>
      <c r="N70" s="25" t="s">
        <v>905</v>
      </c>
      <c r="O70" s="23" t="s">
        <v>906</v>
      </c>
      <c r="P70" s="59">
        <v>1.1000000000000001</v>
      </c>
      <c r="Q70" s="250"/>
      <c r="R70" s="250"/>
      <c r="S70" s="251"/>
      <c r="T70" s="25"/>
      <c r="U70" s="25"/>
      <c r="V70" s="25"/>
    </row>
    <row r="71" spans="1:22" ht="36" x14ac:dyDescent="0.25">
      <c r="A71" s="49" t="s">
        <v>1019</v>
      </c>
      <c r="B71" s="262" t="s">
        <v>445</v>
      </c>
      <c r="C71" s="39" t="s">
        <v>1275</v>
      </c>
      <c r="D71" s="241" t="s">
        <v>1024</v>
      </c>
      <c r="E71" s="241" t="s">
        <v>1423</v>
      </c>
      <c r="F71" s="8" t="s">
        <v>1025</v>
      </c>
      <c r="G71" s="67" t="s">
        <v>1095</v>
      </c>
      <c r="H71" s="26" t="s">
        <v>1418</v>
      </c>
      <c r="I71" s="9"/>
      <c r="J71" s="9"/>
      <c r="K71" s="25" t="s">
        <v>951</v>
      </c>
      <c r="L71" s="23" t="s">
        <v>1277</v>
      </c>
      <c r="M71" s="247">
        <v>4</v>
      </c>
      <c r="N71" s="24"/>
      <c r="O71" s="25"/>
      <c r="P71" s="24"/>
      <c r="Q71" s="25"/>
      <c r="R71" s="25"/>
      <c r="S71" s="24"/>
      <c r="T71" s="25"/>
      <c r="U71" s="25"/>
      <c r="V71" s="25"/>
    </row>
    <row r="72" spans="1:22" ht="36" x14ac:dyDescent="0.25">
      <c r="A72" s="49" t="s">
        <v>1072</v>
      </c>
      <c r="B72" s="262" t="s">
        <v>446</v>
      </c>
      <c r="C72" s="23" t="s">
        <v>17</v>
      </c>
      <c r="D72" s="9" t="s">
        <v>1287</v>
      </c>
      <c r="E72" s="26" t="s">
        <v>1423</v>
      </c>
      <c r="F72" s="9" t="s">
        <v>1299</v>
      </c>
      <c r="G72" s="9" t="s">
        <v>1095</v>
      </c>
      <c r="H72" s="26" t="s">
        <v>1418</v>
      </c>
      <c r="I72" s="26" t="s">
        <v>750</v>
      </c>
      <c r="J72" s="9"/>
      <c r="K72" s="25" t="s">
        <v>905</v>
      </c>
      <c r="L72" s="23" t="s">
        <v>906</v>
      </c>
      <c r="M72" s="247">
        <v>0.67</v>
      </c>
      <c r="N72" s="24" t="s">
        <v>951</v>
      </c>
      <c r="O72" s="23" t="s">
        <v>1304</v>
      </c>
      <c r="P72" s="24">
        <v>3</v>
      </c>
      <c r="Q72" s="25"/>
      <c r="R72" s="23"/>
      <c r="S72" s="24"/>
      <c r="T72" s="25"/>
      <c r="U72" s="25"/>
      <c r="V72" s="25"/>
    </row>
    <row r="73" spans="1:22" ht="48" x14ac:dyDescent="0.25">
      <c r="A73" s="49" t="s">
        <v>18</v>
      </c>
      <c r="B73" s="262" t="s">
        <v>447</v>
      </c>
      <c r="C73" s="23" t="s">
        <v>20</v>
      </c>
      <c r="D73" s="10" t="s">
        <v>1287</v>
      </c>
      <c r="E73" s="10" t="s">
        <v>1423</v>
      </c>
      <c r="F73" s="10" t="s">
        <v>1299</v>
      </c>
      <c r="G73" s="67" t="s">
        <v>1095</v>
      </c>
      <c r="H73" s="24" t="s">
        <v>1418</v>
      </c>
      <c r="I73" s="10" t="s">
        <v>750</v>
      </c>
      <c r="J73" s="10"/>
      <c r="K73" s="25" t="s">
        <v>905</v>
      </c>
      <c r="L73" s="23" t="s">
        <v>906</v>
      </c>
      <c r="M73" s="59">
        <v>0.4</v>
      </c>
      <c r="N73" s="24" t="s">
        <v>951</v>
      </c>
      <c r="O73" s="23" t="s">
        <v>1304</v>
      </c>
      <c r="P73" s="10">
        <v>7</v>
      </c>
      <c r="Q73" s="25" t="s">
        <v>1234</v>
      </c>
      <c r="R73" s="23" t="s">
        <v>1303</v>
      </c>
      <c r="S73" s="24">
        <v>0.01</v>
      </c>
      <c r="T73" s="25"/>
      <c r="U73" s="25"/>
      <c r="V73" s="25"/>
    </row>
    <row r="74" spans="1:22" ht="36" x14ac:dyDescent="0.25">
      <c r="A74" s="49" t="s">
        <v>19</v>
      </c>
      <c r="B74" s="262" t="s">
        <v>448</v>
      </c>
      <c r="C74" s="23" t="s">
        <v>1915</v>
      </c>
      <c r="D74" s="10" t="s">
        <v>1287</v>
      </c>
      <c r="E74" s="10" t="s">
        <v>1423</v>
      </c>
      <c r="F74" s="10" t="s">
        <v>1299</v>
      </c>
      <c r="G74" s="67" t="s">
        <v>1095</v>
      </c>
      <c r="H74" s="24" t="s">
        <v>1418</v>
      </c>
      <c r="I74" s="10" t="s">
        <v>750</v>
      </c>
      <c r="J74" s="10"/>
      <c r="K74" s="25" t="s">
        <v>905</v>
      </c>
      <c r="L74" s="23" t="s">
        <v>906</v>
      </c>
      <c r="M74" s="59">
        <v>0.2</v>
      </c>
      <c r="N74" s="24" t="s">
        <v>951</v>
      </c>
      <c r="O74" s="23" t="s">
        <v>1304</v>
      </c>
      <c r="P74" s="10">
        <v>3</v>
      </c>
      <c r="Q74" s="25"/>
      <c r="R74" s="23"/>
      <c r="S74" s="24"/>
      <c r="T74" s="25"/>
      <c r="U74" s="25"/>
      <c r="V74" s="25"/>
    </row>
    <row r="75" spans="1:22" ht="36" x14ac:dyDescent="0.25">
      <c r="A75" s="49" t="s">
        <v>1204</v>
      </c>
      <c r="B75" s="262" t="s">
        <v>449</v>
      </c>
      <c r="C75" s="23" t="s">
        <v>1914</v>
      </c>
      <c r="D75" s="10" t="s">
        <v>1287</v>
      </c>
      <c r="E75" s="10" t="s">
        <v>1423</v>
      </c>
      <c r="F75" s="10" t="s">
        <v>1299</v>
      </c>
      <c r="G75" s="67" t="s">
        <v>1095</v>
      </c>
      <c r="H75" s="24" t="s">
        <v>1418</v>
      </c>
      <c r="I75" s="10" t="s">
        <v>750</v>
      </c>
      <c r="J75" s="10"/>
      <c r="K75" s="25" t="s">
        <v>905</v>
      </c>
      <c r="L75" s="23" t="s">
        <v>906</v>
      </c>
      <c r="M75" s="59">
        <v>1.1599999999999999</v>
      </c>
      <c r="N75" s="24" t="s">
        <v>951</v>
      </c>
      <c r="O75" s="23" t="s">
        <v>1304</v>
      </c>
      <c r="P75" s="10">
        <v>4</v>
      </c>
      <c r="Q75" s="25"/>
      <c r="R75" s="23"/>
      <c r="S75" s="24"/>
      <c r="T75" s="25"/>
      <c r="U75" s="25"/>
      <c r="V75" s="25"/>
    </row>
    <row r="76" spans="1:22" ht="36" x14ac:dyDescent="0.25">
      <c r="A76" s="49" t="s">
        <v>1205</v>
      </c>
      <c r="B76" s="262" t="s">
        <v>450</v>
      </c>
      <c r="C76" s="23" t="s">
        <v>1506</v>
      </c>
      <c r="D76" s="10" t="s">
        <v>1422</v>
      </c>
      <c r="E76" s="10" t="s">
        <v>1423</v>
      </c>
      <c r="F76" s="10" t="s">
        <v>1290</v>
      </c>
      <c r="G76" s="67" t="s">
        <v>1095</v>
      </c>
      <c r="H76" s="24" t="s">
        <v>1418</v>
      </c>
      <c r="I76" s="10"/>
      <c r="J76" s="10"/>
      <c r="K76" s="25" t="s">
        <v>951</v>
      </c>
      <c r="L76" s="23" t="s">
        <v>952</v>
      </c>
      <c r="M76" s="59">
        <v>1</v>
      </c>
      <c r="N76" s="24"/>
      <c r="O76" s="23"/>
      <c r="P76" s="10"/>
      <c r="Q76" s="25"/>
      <c r="R76" s="23"/>
      <c r="S76" s="24"/>
      <c r="T76" s="25"/>
      <c r="U76" s="25"/>
      <c r="V76" s="25"/>
    </row>
    <row r="77" spans="1:22" ht="24" x14ac:dyDescent="0.25">
      <c r="A77" s="49" t="s">
        <v>1288</v>
      </c>
      <c r="B77" s="431" t="s">
        <v>451</v>
      </c>
      <c r="C77" s="23" t="s">
        <v>1664</v>
      </c>
      <c r="D77" s="10" t="s">
        <v>1422</v>
      </c>
      <c r="E77" s="10" t="s">
        <v>1423</v>
      </c>
      <c r="F77" s="10" t="s">
        <v>1290</v>
      </c>
      <c r="G77" s="67" t="s">
        <v>1095</v>
      </c>
      <c r="H77" s="24" t="s">
        <v>1418</v>
      </c>
      <c r="I77" s="10" t="s">
        <v>750</v>
      </c>
      <c r="J77" s="10"/>
      <c r="K77" s="25" t="s">
        <v>905</v>
      </c>
      <c r="L77" s="23" t="s">
        <v>906</v>
      </c>
      <c r="M77" s="59">
        <v>2.08</v>
      </c>
      <c r="N77" s="24"/>
      <c r="O77" s="23"/>
      <c r="P77" s="10"/>
      <c r="Q77" s="25"/>
      <c r="R77" s="23"/>
      <c r="S77" s="24"/>
      <c r="T77" s="25"/>
      <c r="U77" s="25"/>
      <c r="V77" s="25"/>
    </row>
    <row r="78" spans="1:22" ht="36" x14ac:dyDescent="0.25">
      <c r="A78" s="49" t="s">
        <v>1319</v>
      </c>
      <c r="B78" s="431" t="s">
        <v>452</v>
      </c>
      <c r="C78" s="23" t="s">
        <v>68</v>
      </c>
      <c r="D78" s="10" t="s">
        <v>1416</v>
      </c>
      <c r="E78" s="10" t="s">
        <v>1423</v>
      </c>
      <c r="F78" s="10" t="s">
        <v>1280</v>
      </c>
      <c r="G78" s="67" t="s">
        <v>1095</v>
      </c>
      <c r="H78" s="24" t="s">
        <v>1418</v>
      </c>
      <c r="I78" s="10" t="s">
        <v>750</v>
      </c>
      <c r="J78" s="10"/>
      <c r="K78" s="25" t="s">
        <v>905</v>
      </c>
      <c r="L78" s="23" t="s">
        <v>906</v>
      </c>
      <c r="M78" s="59">
        <v>0.47</v>
      </c>
      <c r="N78" s="24" t="s">
        <v>1234</v>
      </c>
      <c r="O78" s="23" t="s">
        <v>1270</v>
      </c>
      <c r="P78" s="10">
        <v>0</v>
      </c>
      <c r="Q78" s="25"/>
      <c r="R78" s="23"/>
      <c r="S78" s="24"/>
      <c r="T78" s="25"/>
      <c r="U78" s="25"/>
      <c r="V78" s="25"/>
    </row>
    <row r="79" spans="1:22" ht="48" x14ac:dyDescent="0.25">
      <c r="A79" s="49" t="s">
        <v>1324</v>
      </c>
      <c r="B79" s="431" t="s">
        <v>453</v>
      </c>
      <c r="C79" s="23" t="s">
        <v>33</v>
      </c>
      <c r="D79" s="10" t="s">
        <v>1416</v>
      </c>
      <c r="E79" s="10" t="s">
        <v>1423</v>
      </c>
      <c r="F79" s="10" t="s">
        <v>1280</v>
      </c>
      <c r="G79" s="67" t="s">
        <v>1095</v>
      </c>
      <c r="H79" s="24" t="s">
        <v>1418</v>
      </c>
      <c r="I79" s="10" t="s">
        <v>750</v>
      </c>
      <c r="J79" s="10"/>
      <c r="K79" s="25" t="s">
        <v>905</v>
      </c>
      <c r="L79" s="23" t="s">
        <v>906</v>
      </c>
      <c r="M79" s="59">
        <v>0.15</v>
      </c>
      <c r="N79" s="24" t="s">
        <v>1234</v>
      </c>
      <c r="O79" s="23" t="s">
        <v>1270</v>
      </c>
      <c r="P79" s="10">
        <v>2.433E-4</v>
      </c>
      <c r="Q79" s="25"/>
      <c r="R79" s="23"/>
      <c r="S79" s="24"/>
      <c r="T79" s="25"/>
      <c r="U79" s="25"/>
      <c r="V79" s="25"/>
    </row>
    <row r="80" spans="1:22" ht="48" x14ac:dyDescent="0.25">
      <c r="A80" s="49" t="s">
        <v>48</v>
      </c>
      <c r="B80" s="431" t="s">
        <v>454</v>
      </c>
      <c r="C80" s="23" t="s">
        <v>49</v>
      </c>
      <c r="D80" s="10" t="s">
        <v>1412</v>
      </c>
      <c r="E80" s="10" t="s">
        <v>1423</v>
      </c>
      <c r="F80" s="10" t="s">
        <v>1300</v>
      </c>
      <c r="G80" s="67" t="s">
        <v>1095</v>
      </c>
      <c r="H80" s="24" t="s">
        <v>1418</v>
      </c>
      <c r="I80" s="10"/>
      <c r="J80" s="10"/>
      <c r="K80" s="25" t="s">
        <v>951</v>
      </c>
      <c r="L80" s="23" t="s">
        <v>952</v>
      </c>
      <c r="M80" s="59">
        <v>1</v>
      </c>
      <c r="N80" s="24"/>
      <c r="O80" s="23"/>
      <c r="P80" s="10"/>
      <c r="Q80" s="25"/>
      <c r="R80" s="23"/>
      <c r="S80" s="24"/>
      <c r="T80" s="25"/>
      <c r="U80" s="25"/>
      <c r="V80" s="25"/>
    </row>
    <row r="81" spans="1:22" ht="36" x14ac:dyDescent="0.25">
      <c r="A81" s="49" t="s">
        <v>50</v>
      </c>
      <c r="B81" s="431" t="s">
        <v>455</v>
      </c>
      <c r="C81" s="23" t="s">
        <v>51</v>
      </c>
      <c r="D81" s="10" t="s">
        <v>1412</v>
      </c>
      <c r="E81" s="10" t="s">
        <v>1423</v>
      </c>
      <c r="F81" s="10" t="s">
        <v>1300</v>
      </c>
      <c r="G81" s="67" t="s">
        <v>1095</v>
      </c>
      <c r="H81" s="24" t="s">
        <v>1418</v>
      </c>
      <c r="I81" s="10"/>
      <c r="J81" s="10" t="s">
        <v>1163</v>
      </c>
      <c r="K81" s="25" t="s">
        <v>951</v>
      </c>
      <c r="L81" s="23" t="s">
        <v>952</v>
      </c>
      <c r="M81" s="59">
        <v>1</v>
      </c>
      <c r="N81" s="24"/>
      <c r="O81" s="23"/>
      <c r="P81" s="10"/>
      <c r="Q81" s="25"/>
      <c r="R81" s="23"/>
      <c r="S81" s="24"/>
      <c r="T81" s="25"/>
      <c r="U81" s="25"/>
      <c r="V81" s="25"/>
    </row>
    <row r="82" spans="1:22" ht="36" x14ac:dyDescent="0.25">
      <c r="A82" s="49" t="s">
        <v>1698</v>
      </c>
      <c r="B82" s="431" t="s">
        <v>1699</v>
      </c>
      <c r="C82" s="23" t="s">
        <v>1700</v>
      </c>
      <c r="D82" s="10" t="s">
        <v>1419</v>
      </c>
      <c r="E82" s="10" t="s">
        <v>1423</v>
      </c>
      <c r="F82" s="10" t="s">
        <v>1298</v>
      </c>
      <c r="G82" s="67" t="s">
        <v>1095</v>
      </c>
      <c r="H82" s="24" t="s">
        <v>1418</v>
      </c>
      <c r="I82" s="10" t="s">
        <v>750</v>
      </c>
      <c r="J82" s="10"/>
      <c r="K82" s="25" t="s">
        <v>1307</v>
      </c>
      <c r="L82" s="23" t="s">
        <v>46</v>
      </c>
      <c r="M82" s="59">
        <v>0.33</v>
      </c>
      <c r="N82" s="24"/>
      <c r="O82" s="23"/>
      <c r="P82" s="10"/>
      <c r="Q82" s="25"/>
      <c r="R82" s="23"/>
      <c r="S82" s="24"/>
      <c r="T82" s="25"/>
      <c r="U82" s="25"/>
      <c r="V82" s="25"/>
    </row>
    <row r="83" spans="1:22" ht="36" x14ac:dyDescent="0.25">
      <c r="A83" s="49" t="s">
        <v>1702</v>
      </c>
      <c r="B83" s="431" t="s">
        <v>1703</v>
      </c>
      <c r="C83" s="23" t="s">
        <v>1704</v>
      </c>
      <c r="D83" s="10" t="s">
        <v>1421</v>
      </c>
      <c r="E83" s="10" t="s">
        <v>1423</v>
      </c>
      <c r="F83" s="10" t="s">
        <v>1285</v>
      </c>
      <c r="G83" s="67" t="s">
        <v>1095</v>
      </c>
      <c r="H83" s="24" t="s">
        <v>1418</v>
      </c>
      <c r="I83" s="21" t="s">
        <v>750</v>
      </c>
      <c r="J83" s="10"/>
      <c r="K83" s="25" t="s">
        <v>1307</v>
      </c>
      <c r="L83" s="23" t="s">
        <v>46</v>
      </c>
      <c r="M83" s="59">
        <v>0.02</v>
      </c>
      <c r="N83" s="24"/>
      <c r="O83" s="23"/>
      <c r="P83" s="10"/>
      <c r="Q83" s="25"/>
      <c r="R83" s="23"/>
      <c r="S83" s="24"/>
      <c r="T83" s="25"/>
      <c r="U83" s="25"/>
      <c r="V83" s="25"/>
    </row>
    <row r="84" spans="1:22" ht="36" x14ac:dyDescent="0.25">
      <c r="A84" s="49" t="s">
        <v>1890</v>
      </c>
      <c r="B84" s="431" t="s">
        <v>1891</v>
      </c>
      <c r="C84" s="23" t="s">
        <v>1892</v>
      </c>
      <c r="D84" s="10" t="s">
        <v>1287</v>
      </c>
      <c r="E84" s="10" t="s">
        <v>1423</v>
      </c>
      <c r="F84" s="10" t="s">
        <v>1299</v>
      </c>
      <c r="G84" s="67" t="s">
        <v>1095</v>
      </c>
      <c r="H84" s="24" t="s">
        <v>1418</v>
      </c>
      <c r="I84" s="10" t="s">
        <v>750</v>
      </c>
      <c r="J84" s="10"/>
      <c r="K84" s="25" t="s">
        <v>905</v>
      </c>
      <c r="L84" s="23" t="s">
        <v>906</v>
      </c>
      <c r="M84" s="59">
        <v>0.1</v>
      </c>
      <c r="N84" s="24" t="s">
        <v>951</v>
      </c>
      <c r="O84" s="23" t="s">
        <v>952</v>
      </c>
      <c r="P84" s="10">
        <v>1</v>
      </c>
      <c r="Q84" s="25"/>
      <c r="R84" s="23"/>
      <c r="S84" s="24"/>
      <c r="T84" s="25"/>
      <c r="U84" s="25"/>
      <c r="V84" s="25"/>
    </row>
    <row r="85" spans="1:22" ht="36" x14ac:dyDescent="0.25">
      <c r="A85" s="397" t="s">
        <v>842</v>
      </c>
      <c r="B85" s="401"/>
      <c r="C85" s="397" t="s">
        <v>1429</v>
      </c>
      <c r="D85" s="422"/>
      <c r="E85" s="422"/>
      <c r="F85" s="422"/>
      <c r="G85" s="422"/>
      <c r="H85" s="422"/>
      <c r="I85" s="422"/>
      <c r="J85" s="422"/>
      <c r="K85" s="419"/>
      <c r="L85" s="419"/>
      <c r="M85" s="420"/>
      <c r="N85" s="421"/>
      <c r="O85" s="419"/>
      <c r="P85" s="421"/>
      <c r="Q85" s="419"/>
      <c r="R85" s="419"/>
      <c r="S85" s="421"/>
      <c r="T85" s="419"/>
      <c r="U85" s="419"/>
      <c r="V85" s="419"/>
    </row>
    <row r="86" spans="1:22" ht="36" x14ac:dyDescent="0.25">
      <c r="A86" s="49" t="s">
        <v>874</v>
      </c>
      <c r="B86" s="262" t="s">
        <v>456</v>
      </c>
      <c r="C86" s="49" t="s">
        <v>1406</v>
      </c>
      <c r="D86" s="9" t="s">
        <v>1419</v>
      </c>
      <c r="E86" s="9" t="s">
        <v>1423</v>
      </c>
      <c r="F86" s="9" t="s">
        <v>1298</v>
      </c>
      <c r="G86" s="9" t="s">
        <v>230</v>
      </c>
      <c r="H86" s="9" t="s">
        <v>1424</v>
      </c>
      <c r="I86" s="9" t="s">
        <v>1414</v>
      </c>
      <c r="J86" s="9"/>
      <c r="K86" s="49" t="s">
        <v>1686</v>
      </c>
      <c r="L86" s="49" t="s">
        <v>1689</v>
      </c>
      <c r="M86" s="59">
        <v>1</v>
      </c>
      <c r="N86" s="9"/>
      <c r="O86" s="49"/>
      <c r="P86" s="9"/>
      <c r="Q86" s="25"/>
      <c r="R86" s="25"/>
      <c r="S86" s="24"/>
      <c r="T86" s="25"/>
      <c r="U86" s="25"/>
      <c r="V86" s="25"/>
    </row>
    <row r="87" spans="1:22" ht="36" x14ac:dyDescent="0.25">
      <c r="A87" s="49" t="s">
        <v>875</v>
      </c>
      <c r="B87" s="262" t="s">
        <v>457</v>
      </c>
      <c r="C87" s="49" t="s">
        <v>1407</v>
      </c>
      <c r="D87" s="9" t="s">
        <v>1419</v>
      </c>
      <c r="E87" s="9" t="s">
        <v>1423</v>
      </c>
      <c r="F87" s="9" t="s">
        <v>1298</v>
      </c>
      <c r="G87" s="9" t="s">
        <v>1096</v>
      </c>
      <c r="H87" s="9" t="s">
        <v>1418</v>
      </c>
      <c r="I87" s="9" t="s">
        <v>1414</v>
      </c>
      <c r="J87" s="9"/>
      <c r="K87" s="49" t="s">
        <v>939</v>
      </c>
      <c r="L87" s="49" t="s">
        <v>940</v>
      </c>
      <c r="M87" s="59">
        <v>5</v>
      </c>
      <c r="N87" s="25" t="s">
        <v>1690</v>
      </c>
      <c r="O87" s="49" t="s">
        <v>1691</v>
      </c>
      <c r="P87" s="59">
        <v>2</v>
      </c>
      <c r="Q87" s="25"/>
      <c r="R87" s="25"/>
      <c r="S87" s="24"/>
      <c r="T87" s="25"/>
      <c r="U87" s="25"/>
      <c r="V87" s="25"/>
    </row>
    <row r="88" spans="1:22" ht="36" x14ac:dyDescent="0.25">
      <c r="A88" s="49" t="s">
        <v>876</v>
      </c>
      <c r="B88" s="262" t="s">
        <v>458</v>
      </c>
      <c r="C88" s="23" t="s">
        <v>743</v>
      </c>
      <c r="D88" s="10" t="s">
        <v>742</v>
      </c>
      <c r="E88" s="10" t="s">
        <v>1423</v>
      </c>
      <c r="F88" s="10" t="s">
        <v>1246</v>
      </c>
      <c r="G88" s="67" t="s">
        <v>1095</v>
      </c>
      <c r="H88" s="24" t="s">
        <v>1418</v>
      </c>
      <c r="I88" s="10" t="s">
        <v>1414</v>
      </c>
      <c r="J88" s="10"/>
      <c r="K88" s="25" t="s">
        <v>951</v>
      </c>
      <c r="L88" s="23" t="s">
        <v>1033</v>
      </c>
      <c r="M88" s="247">
        <v>8</v>
      </c>
      <c r="N88" s="24"/>
      <c r="O88" s="25"/>
      <c r="P88" s="24"/>
      <c r="Q88" s="25"/>
      <c r="R88" s="25"/>
      <c r="S88" s="24"/>
      <c r="T88" s="25"/>
      <c r="U88" s="25"/>
      <c r="V88" s="25"/>
    </row>
    <row r="89" spans="1:22" ht="48" x14ac:dyDescent="0.25">
      <c r="A89" s="49" t="s">
        <v>877</v>
      </c>
      <c r="B89" s="262" t="s">
        <v>459</v>
      </c>
      <c r="C89" s="23" t="s">
        <v>744</v>
      </c>
      <c r="D89" s="10" t="s">
        <v>742</v>
      </c>
      <c r="E89" s="10" t="s">
        <v>1423</v>
      </c>
      <c r="F89" s="10" t="s">
        <v>1246</v>
      </c>
      <c r="G89" s="67" t="s">
        <v>1095</v>
      </c>
      <c r="H89" s="24" t="s">
        <v>1418</v>
      </c>
      <c r="I89" s="10" t="s">
        <v>1414</v>
      </c>
      <c r="J89" s="10"/>
      <c r="K89" s="25" t="s">
        <v>951</v>
      </c>
      <c r="L89" s="23" t="s">
        <v>1033</v>
      </c>
      <c r="M89" s="247">
        <v>1</v>
      </c>
      <c r="N89" s="24"/>
      <c r="O89" s="25"/>
      <c r="P89" s="24"/>
      <c r="Q89" s="25"/>
      <c r="R89" s="25"/>
      <c r="S89" s="24"/>
      <c r="T89" s="25"/>
      <c r="U89" s="25"/>
      <c r="V89" s="25"/>
    </row>
    <row r="90" spans="1:22" ht="36" x14ac:dyDescent="0.25">
      <c r="A90" s="49" t="s">
        <v>878</v>
      </c>
      <c r="B90" s="262" t="s">
        <v>460</v>
      </c>
      <c r="C90" s="23" t="s">
        <v>298</v>
      </c>
      <c r="D90" s="10" t="s">
        <v>742</v>
      </c>
      <c r="E90" s="10" t="s">
        <v>1423</v>
      </c>
      <c r="F90" s="10" t="s">
        <v>1246</v>
      </c>
      <c r="G90" s="67" t="s">
        <v>1095</v>
      </c>
      <c r="H90" s="24" t="s">
        <v>1418</v>
      </c>
      <c r="I90" s="10" t="s">
        <v>1414</v>
      </c>
      <c r="J90" s="10"/>
      <c r="K90" s="25" t="s">
        <v>951</v>
      </c>
      <c r="L90" s="23" t="s">
        <v>1033</v>
      </c>
      <c r="M90" s="247">
        <v>1</v>
      </c>
      <c r="N90" s="24"/>
      <c r="O90" s="25"/>
      <c r="P90" s="24"/>
      <c r="Q90" s="25"/>
      <c r="R90" s="25"/>
      <c r="S90" s="24"/>
      <c r="T90" s="25"/>
      <c r="U90" s="25"/>
      <c r="V90" s="25"/>
    </row>
    <row r="91" spans="1:22" ht="24" x14ac:dyDescent="0.25">
      <c r="A91" s="49" t="s">
        <v>879</v>
      </c>
      <c r="B91" s="262" t="s">
        <v>461</v>
      </c>
      <c r="C91" s="23" t="s">
        <v>1023</v>
      </c>
      <c r="D91" s="10" t="s">
        <v>1024</v>
      </c>
      <c r="E91" s="10" t="s">
        <v>1423</v>
      </c>
      <c r="F91" s="10" t="s">
        <v>1025</v>
      </c>
      <c r="G91" s="10" t="s">
        <v>1096</v>
      </c>
      <c r="H91" s="10" t="s">
        <v>1418</v>
      </c>
      <c r="I91" s="10"/>
      <c r="J91" s="10"/>
      <c r="K91" s="246" t="s">
        <v>939</v>
      </c>
      <c r="L91" s="246" t="s">
        <v>940</v>
      </c>
      <c r="M91" s="247">
        <v>1</v>
      </c>
      <c r="N91" s="24"/>
      <c r="O91" s="25"/>
      <c r="P91" s="24"/>
      <c r="Q91" s="25"/>
      <c r="R91" s="25"/>
      <c r="S91" s="24"/>
      <c r="T91" s="25"/>
      <c r="U91" s="25"/>
      <c r="V91" s="25"/>
    </row>
    <row r="92" spans="1:22" ht="24" x14ac:dyDescent="0.25">
      <c r="A92" s="49" t="s">
        <v>880</v>
      </c>
      <c r="B92" s="262" t="s">
        <v>462</v>
      </c>
      <c r="C92" s="23" t="s">
        <v>1687</v>
      </c>
      <c r="D92" s="10" t="s">
        <v>1024</v>
      </c>
      <c r="E92" s="10" t="s">
        <v>1423</v>
      </c>
      <c r="F92" s="10" t="s">
        <v>1025</v>
      </c>
      <c r="G92" s="10" t="s">
        <v>1248</v>
      </c>
      <c r="H92" s="10" t="s">
        <v>1424</v>
      </c>
      <c r="I92" s="10"/>
      <c r="J92" s="11"/>
      <c r="K92" s="49" t="s">
        <v>1686</v>
      </c>
      <c r="L92" s="49" t="s">
        <v>1689</v>
      </c>
      <c r="M92" s="59">
        <v>1</v>
      </c>
      <c r="N92" s="53"/>
      <c r="O92" s="54"/>
      <c r="P92" s="53"/>
      <c r="Q92" s="250"/>
      <c r="R92" s="250"/>
      <c r="S92" s="251"/>
      <c r="T92" s="250"/>
      <c r="U92" s="250"/>
      <c r="V92" s="250"/>
    </row>
    <row r="93" spans="1:22" ht="24" x14ac:dyDescent="0.25">
      <c r="A93" s="49" t="s">
        <v>881</v>
      </c>
      <c r="B93" s="262" t="s">
        <v>463</v>
      </c>
      <c r="C93" s="23" t="s">
        <v>1688</v>
      </c>
      <c r="D93" s="10" t="s">
        <v>742</v>
      </c>
      <c r="E93" s="10" t="s">
        <v>1423</v>
      </c>
      <c r="F93" s="10" t="s">
        <v>1246</v>
      </c>
      <c r="G93" s="13" t="s">
        <v>1248</v>
      </c>
      <c r="H93" s="24" t="s">
        <v>1424</v>
      </c>
      <c r="I93" s="10" t="s">
        <v>750</v>
      </c>
      <c r="J93" s="10"/>
      <c r="K93" s="49" t="s">
        <v>1686</v>
      </c>
      <c r="L93" s="49" t="s">
        <v>1689</v>
      </c>
      <c r="M93" s="59">
        <v>1</v>
      </c>
      <c r="N93" s="24"/>
      <c r="O93" s="25"/>
      <c r="P93" s="24"/>
      <c r="Q93" s="25"/>
      <c r="R93" s="25"/>
      <c r="S93" s="24"/>
      <c r="T93" s="25"/>
      <c r="U93" s="25"/>
      <c r="V93" s="25"/>
    </row>
    <row r="94" spans="1:22" ht="60" x14ac:dyDescent="0.25">
      <c r="A94" s="49" t="s">
        <v>1883</v>
      </c>
      <c r="B94" s="431" t="s">
        <v>1884</v>
      </c>
      <c r="C94" s="23" t="s">
        <v>1885</v>
      </c>
      <c r="D94" s="11" t="s">
        <v>1024</v>
      </c>
      <c r="E94" s="11" t="s">
        <v>1423</v>
      </c>
      <c r="F94" s="11" t="s">
        <v>1025</v>
      </c>
      <c r="G94" s="12" t="s">
        <v>1096</v>
      </c>
      <c r="H94" s="11" t="s">
        <v>1418</v>
      </c>
      <c r="I94" s="10"/>
      <c r="J94" s="10"/>
      <c r="K94" s="246" t="s">
        <v>939</v>
      </c>
      <c r="L94" s="246" t="s">
        <v>940</v>
      </c>
      <c r="M94" s="247">
        <v>1</v>
      </c>
      <c r="N94" s="24"/>
      <c r="O94" s="25"/>
      <c r="P94" s="24"/>
      <c r="Q94" s="25"/>
      <c r="R94" s="25"/>
      <c r="S94" s="24"/>
      <c r="T94" s="25"/>
      <c r="U94" s="25"/>
      <c r="V94" s="25"/>
    </row>
    <row r="95" spans="1:22" ht="48" x14ac:dyDescent="0.25">
      <c r="A95" s="397" t="s">
        <v>843</v>
      </c>
      <c r="B95" s="401"/>
      <c r="C95" s="397" t="s">
        <v>1430</v>
      </c>
      <c r="D95" s="422"/>
      <c r="E95" s="422"/>
      <c r="F95" s="422"/>
      <c r="G95" s="422"/>
      <c r="H95" s="422"/>
      <c r="I95" s="422"/>
      <c r="J95" s="422"/>
      <c r="K95" s="419"/>
      <c r="L95" s="419"/>
      <c r="M95" s="420"/>
      <c r="N95" s="421"/>
      <c r="O95" s="419"/>
      <c r="P95" s="421"/>
      <c r="Q95" s="419"/>
      <c r="R95" s="419"/>
      <c r="S95" s="421"/>
      <c r="T95" s="419"/>
      <c r="U95" s="419"/>
      <c r="V95" s="419"/>
    </row>
    <row r="96" spans="1:22" ht="108" x14ac:dyDescent="0.25">
      <c r="A96" s="49" t="s">
        <v>882</v>
      </c>
      <c r="B96" s="262" t="s">
        <v>464</v>
      </c>
      <c r="C96" s="49" t="s">
        <v>1705</v>
      </c>
      <c r="D96" s="9" t="s">
        <v>1419</v>
      </c>
      <c r="E96" s="9" t="s">
        <v>1423</v>
      </c>
      <c r="F96" s="9" t="s">
        <v>1298</v>
      </c>
      <c r="G96" s="9" t="s">
        <v>1097</v>
      </c>
      <c r="H96" s="9" t="s">
        <v>1418</v>
      </c>
      <c r="I96" s="9" t="s">
        <v>1414</v>
      </c>
      <c r="J96" s="9"/>
      <c r="K96" s="49" t="s">
        <v>937</v>
      </c>
      <c r="L96" s="246" t="s">
        <v>37</v>
      </c>
      <c r="M96" s="59">
        <v>0.23</v>
      </c>
      <c r="N96" s="9" t="s">
        <v>114</v>
      </c>
      <c r="O96" s="23" t="s">
        <v>115</v>
      </c>
      <c r="P96" s="59">
        <v>0.49</v>
      </c>
      <c r="Q96" s="25"/>
      <c r="R96" s="25"/>
      <c r="S96" s="24"/>
      <c r="T96" s="25"/>
      <c r="U96" s="25"/>
      <c r="V96" s="25"/>
    </row>
    <row r="97" spans="1:22" ht="114" customHeight="1" x14ac:dyDescent="0.25">
      <c r="A97" s="49" t="s">
        <v>883</v>
      </c>
      <c r="B97" s="262" t="s">
        <v>465</v>
      </c>
      <c r="C97" s="49" t="s">
        <v>1410</v>
      </c>
      <c r="D97" s="9" t="s">
        <v>1412</v>
      </c>
      <c r="E97" s="9" t="s">
        <v>1423</v>
      </c>
      <c r="F97" s="9" t="s">
        <v>1300</v>
      </c>
      <c r="G97" s="9" t="s">
        <v>1097</v>
      </c>
      <c r="H97" s="9" t="s">
        <v>1418</v>
      </c>
      <c r="I97" s="9" t="s">
        <v>1414</v>
      </c>
      <c r="J97" s="9"/>
      <c r="K97" s="9" t="s">
        <v>114</v>
      </c>
      <c r="L97" s="23" t="s">
        <v>115</v>
      </c>
      <c r="M97" s="247">
        <v>1.1100000000000001</v>
      </c>
      <c r="N97" s="24"/>
      <c r="O97" s="25"/>
      <c r="P97" s="24"/>
      <c r="Q97" s="25"/>
      <c r="R97" s="25"/>
      <c r="S97" s="24"/>
      <c r="T97" s="25"/>
      <c r="U97" s="25"/>
      <c r="V97" s="25"/>
    </row>
    <row r="98" spans="1:22" ht="48" x14ac:dyDescent="0.25">
      <c r="A98" s="49" t="s">
        <v>884</v>
      </c>
      <c r="B98" s="262" t="s">
        <v>466</v>
      </c>
      <c r="C98" s="23" t="s">
        <v>1165</v>
      </c>
      <c r="D98" s="10" t="s">
        <v>1421</v>
      </c>
      <c r="E98" s="10" t="s">
        <v>1423</v>
      </c>
      <c r="F98" s="10" t="s">
        <v>1285</v>
      </c>
      <c r="G98" s="9" t="s">
        <v>1096</v>
      </c>
      <c r="H98" s="10" t="s">
        <v>1418</v>
      </c>
      <c r="I98" s="10" t="s">
        <v>1414</v>
      </c>
      <c r="J98" s="10"/>
      <c r="K98" s="49" t="s">
        <v>939</v>
      </c>
      <c r="L98" s="49" t="s">
        <v>940</v>
      </c>
      <c r="M98" s="247">
        <v>3</v>
      </c>
      <c r="N98" s="24"/>
      <c r="O98" s="25"/>
      <c r="P98" s="24"/>
      <c r="Q98" s="25"/>
      <c r="R98" s="25"/>
      <c r="S98" s="24"/>
      <c r="T98" s="25"/>
      <c r="U98" s="25"/>
      <c r="V98" s="25"/>
    </row>
    <row r="99" spans="1:22" ht="36" x14ac:dyDescent="0.25">
      <c r="A99" s="49" t="s">
        <v>885</v>
      </c>
      <c r="B99" s="262" t="s">
        <v>467</v>
      </c>
      <c r="C99" s="49" t="s">
        <v>1325</v>
      </c>
      <c r="D99" s="9" t="s">
        <v>1416</v>
      </c>
      <c r="E99" s="9" t="s">
        <v>1423</v>
      </c>
      <c r="F99" s="9" t="s">
        <v>1280</v>
      </c>
      <c r="G99" s="9" t="s">
        <v>1097</v>
      </c>
      <c r="H99" s="9" t="s">
        <v>1418</v>
      </c>
      <c r="I99" s="9" t="s">
        <v>1414</v>
      </c>
      <c r="J99" s="9"/>
      <c r="K99" s="50" t="s">
        <v>937</v>
      </c>
      <c r="L99" s="246" t="s">
        <v>37</v>
      </c>
      <c r="M99" s="247">
        <v>1.1000000000000001</v>
      </c>
      <c r="N99" s="24"/>
      <c r="O99" s="25"/>
      <c r="P99" s="24"/>
      <c r="Q99" s="25"/>
      <c r="R99" s="25"/>
      <c r="S99" s="24"/>
      <c r="T99" s="25"/>
      <c r="U99" s="25"/>
      <c r="V99" s="25"/>
    </row>
    <row r="100" spans="1:22" ht="48" x14ac:dyDescent="0.25">
      <c r="A100" s="49" t="s">
        <v>886</v>
      </c>
      <c r="B100" s="262" t="s">
        <v>468</v>
      </c>
      <c r="C100" s="23" t="s">
        <v>62</v>
      </c>
      <c r="D100" s="10" t="s">
        <v>1422</v>
      </c>
      <c r="E100" s="10" t="s">
        <v>1423</v>
      </c>
      <c r="F100" s="9" t="s">
        <v>1290</v>
      </c>
      <c r="G100" s="10" t="s">
        <v>1097</v>
      </c>
      <c r="H100" s="24" t="s">
        <v>1418</v>
      </c>
      <c r="I100" s="198"/>
      <c r="J100" s="10"/>
      <c r="K100" s="9" t="s">
        <v>114</v>
      </c>
      <c r="L100" s="23" t="s">
        <v>115</v>
      </c>
      <c r="M100" s="59">
        <v>0.79</v>
      </c>
      <c r="N100" s="25"/>
      <c r="O100" s="25"/>
      <c r="P100" s="24"/>
      <c r="Q100" s="25"/>
      <c r="R100" s="25"/>
      <c r="S100" s="24"/>
      <c r="T100" s="25"/>
      <c r="U100" s="25"/>
      <c r="V100" s="25"/>
    </row>
    <row r="101" spans="1:22" ht="60" x14ac:dyDescent="0.25">
      <c r="A101" s="49" t="s">
        <v>887</v>
      </c>
      <c r="B101" s="262" t="s">
        <v>469</v>
      </c>
      <c r="C101" s="23" t="s">
        <v>21</v>
      </c>
      <c r="D101" s="13" t="s">
        <v>1287</v>
      </c>
      <c r="E101" s="13" t="s">
        <v>1423</v>
      </c>
      <c r="F101" s="13" t="s">
        <v>1299</v>
      </c>
      <c r="G101" s="10" t="s">
        <v>1097</v>
      </c>
      <c r="H101" s="13" t="s">
        <v>1418</v>
      </c>
      <c r="I101" s="10" t="s">
        <v>750</v>
      </c>
      <c r="J101" s="10"/>
      <c r="K101" s="246" t="s">
        <v>937</v>
      </c>
      <c r="L101" s="246" t="s">
        <v>37</v>
      </c>
      <c r="M101" s="247">
        <v>2.87</v>
      </c>
      <c r="N101" s="25"/>
      <c r="O101" s="25"/>
      <c r="P101" s="24"/>
      <c r="Q101" s="25"/>
      <c r="R101" s="25"/>
      <c r="S101" s="24"/>
      <c r="T101" s="25"/>
      <c r="U101" s="25"/>
      <c r="V101" s="25"/>
    </row>
    <row r="102" spans="1:22" ht="48" x14ac:dyDescent="0.25">
      <c r="A102" s="49" t="s">
        <v>888</v>
      </c>
      <c r="B102" s="262" t="s">
        <v>470</v>
      </c>
      <c r="C102" s="23" t="s">
        <v>1249</v>
      </c>
      <c r="D102" s="10" t="s">
        <v>742</v>
      </c>
      <c r="E102" s="10" t="s">
        <v>1423</v>
      </c>
      <c r="F102" s="10" t="s">
        <v>1246</v>
      </c>
      <c r="G102" s="9" t="s">
        <v>1097</v>
      </c>
      <c r="H102" s="24" t="s">
        <v>1418</v>
      </c>
      <c r="I102" s="10" t="s">
        <v>1414</v>
      </c>
      <c r="J102" s="10"/>
      <c r="K102" s="25" t="s">
        <v>937</v>
      </c>
      <c r="L102" s="246" t="s">
        <v>37</v>
      </c>
      <c r="M102" s="247">
        <v>4.26</v>
      </c>
      <c r="N102" s="25"/>
      <c r="O102" s="25"/>
      <c r="P102" s="24"/>
      <c r="Q102" s="25"/>
      <c r="R102" s="25"/>
      <c r="S102" s="24"/>
      <c r="T102" s="25"/>
      <c r="U102" s="25"/>
      <c r="V102" s="25"/>
    </row>
    <row r="103" spans="1:22" ht="36" x14ac:dyDescent="0.25">
      <c r="A103" s="49" t="s">
        <v>889</v>
      </c>
      <c r="B103" s="262" t="s">
        <v>471</v>
      </c>
      <c r="C103" s="23" t="s">
        <v>386</v>
      </c>
      <c r="D103" s="10" t="s">
        <v>742</v>
      </c>
      <c r="E103" s="10" t="s">
        <v>1423</v>
      </c>
      <c r="F103" s="10" t="s">
        <v>1246</v>
      </c>
      <c r="G103" s="9" t="s">
        <v>1097</v>
      </c>
      <c r="H103" s="24" t="s">
        <v>1418</v>
      </c>
      <c r="I103" s="10" t="s">
        <v>1414</v>
      </c>
      <c r="J103" s="10"/>
      <c r="K103" s="25" t="s">
        <v>937</v>
      </c>
      <c r="L103" s="246" t="s">
        <v>37</v>
      </c>
      <c r="M103" s="247">
        <v>6.14</v>
      </c>
      <c r="N103" s="25"/>
      <c r="O103" s="25"/>
      <c r="P103" s="24"/>
      <c r="Q103" s="25"/>
      <c r="R103" s="25"/>
      <c r="S103" s="24"/>
      <c r="T103" s="25"/>
      <c r="U103" s="25"/>
      <c r="V103" s="25"/>
    </row>
    <row r="104" spans="1:22" ht="36" x14ac:dyDescent="0.25">
      <c r="A104" s="49" t="s">
        <v>890</v>
      </c>
      <c r="B104" s="262" t="s">
        <v>472</v>
      </c>
      <c r="C104" s="23" t="s">
        <v>1323</v>
      </c>
      <c r="D104" s="10" t="s">
        <v>1024</v>
      </c>
      <c r="E104" s="10" t="s">
        <v>1423</v>
      </c>
      <c r="F104" s="10" t="s">
        <v>1025</v>
      </c>
      <c r="G104" s="9" t="s">
        <v>1097</v>
      </c>
      <c r="H104" s="10" t="s">
        <v>1418</v>
      </c>
      <c r="I104" s="10"/>
      <c r="J104" s="10"/>
      <c r="K104" s="246" t="s">
        <v>937</v>
      </c>
      <c r="L104" s="246" t="s">
        <v>37</v>
      </c>
      <c r="M104" s="247">
        <v>0.51</v>
      </c>
      <c r="N104" s="25"/>
      <c r="O104" s="25"/>
      <c r="P104" s="24"/>
      <c r="Q104" s="25"/>
      <c r="R104" s="25"/>
      <c r="S104" s="24"/>
      <c r="T104" s="25"/>
      <c r="U104" s="25"/>
      <c r="V104" s="25"/>
    </row>
    <row r="105" spans="1:22" ht="36" x14ac:dyDescent="0.25">
      <c r="A105" s="49" t="s">
        <v>891</v>
      </c>
      <c r="B105" s="262" t="s">
        <v>473</v>
      </c>
      <c r="C105" s="23" t="s">
        <v>52</v>
      </c>
      <c r="D105" s="10" t="s">
        <v>1412</v>
      </c>
      <c r="E105" s="10" t="s">
        <v>1423</v>
      </c>
      <c r="F105" s="10" t="s">
        <v>1300</v>
      </c>
      <c r="G105" s="9" t="s">
        <v>1097</v>
      </c>
      <c r="H105" s="10" t="s">
        <v>1418</v>
      </c>
      <c r="I105" s="10"/>
      <c r="J105" s="10" t="s">
        <v>696</v>
      </c>
      <c r="K105" s="25" t="s">
        <v>937</v>
      </c>
      <c r="L105" s="246" t="s">
        <v>37</v>
      </c>
      <c r="M105" s="247">
        <v>1.67</v>
      </c>
      <c r="N105" s="25"/>
      <c r="O105" s="25"/>
      <c r="P105" s="24"/>
      <c r="Q105" s="25"/>
      <c r="R105" s="25"/>
      <c r="S105" s="24"/>
      <c r="T105" s="25"/>
      <c r="U105" s="25"/>
      <c r="V105" s="25"/>
    </row>
    <row r="106" spans="1:22" ht="36" x14ac:dyDescent="0.25">
      <c r="A106" s="49" t="s">
        <v>1913</v>
      </c>
      <c r="B106" s="262" t="s">
        <v>1911</v>
      </c>
      <c r="C106" s="23" t="s">
        <v>1912</v>
      </c>
      <c r="D106" s="10" t="s">
        <v>1421</v>
      </c>
      <c r="E106" s="10" t="s">
        <v>1423</v>
      </c>
      <c r="F106" s="10" t="s">
        <v>1285</v>
      </c>
      <c r="G106" s="9" t="s">
        <v>1097</v>
      </c>
      <c r="H106" s="10" t="s">
        <v>1418</v>
      </c>
      <c r="I106" s="10"/>
      <c r="J106" s="10"/>
      <c r="K106" s="25" t="s">
        <v>937</v>
      </c>
      <c r="L106" s="246" t="s">
        <v>37</v>
      </c>
      <c r="M106" s="247">
        <v>1.9259999999999999</v>
      </c>
      <c r="N106" s="25"/>
      <c r="O106" s="25"/>
      <c r="P106" s="24"/>
      <c r="Q106" s="25"/>
      <c r="R106" s="25"/>
      <c r="S106" s="24"/>
      <c r="T106" s="25"/>
      <c r="U106" s="25"/>
      <c r="V106" s="25"/>
    </row>
    <row r="107" spans="1:22" ht="60" x14ac:dyDescent="0.25">
      <c r="A107" s="397" t="s">
        <v>844</v>
      </c>
      <c r="B107" s="401"/>
      <c r="C107" s="397" t="s">
        <v>1431</v>
      </c>
      <c r="D107" s="422"/>
      <c r="E107" s="422"/>
      <c r="F107" s="422"/>
      <c r="G107" s="422"/>
      <c r="H107" s="422"/>
      <c r="I107" s="422"/>
      <c r="J107" s="422"/>
      <c r="K107" s="419"/>
      <c r="L107" s="419"/>
      <c r="M107" s="420"/>
      <c r="N107" s="421"/>
      <c r="O107" s="419"/>
      <c r="P107" s="421"/>
      <c r="Q107" s="419"/>
      <c r="R107" s="419"/>
      <c r="S107" s="421"/>
      <c r="T107" s="419"/>
      <c r="U107" s="419"/>
      <c r="V107" s="419"/>
    </row>
    <row r="108" spans="1:22" ht="36" x14ac:dyDescent="0.25">
      <c r="A108" s="49" t="s">
        <v>892</v>
      </c>
      <c r="B108" s="262" t="s">
        <v>474</v>
      </c>
      <c r="C108" s="49" t="s">
        <v>1409</v>
      </c>
      <c r="D108" s="9" t="s">
        <v>1419</v>
      </c>
      <c r="E108" s="9" t="s">
        <v>1423</v>
      </c>
      <c r="F108" s="9" t="s">
        <v>1298</v>
      </c>
      <c r="G108" s="9" t="s">
        <v>42</v>
      </c>
      <c r="H108" s="9" t="s">
        <v>1418</v>
      </c>
      <c r="I108" s="9" t="s">
        <v>1414</v>
      </c>
      <c r="J108" s="9"/>
      <c r="K108" s="49" t="s">
        <v>941</v>
      </c>
      <c r="L108" s="49" t="s">
        <v>942</v>
      </c>
      <c r="M108" s="59">
        <v>4</v>
      </c>
      <c r="N108" s="24"/>
      <c r="O108" s="25"/>
      <c r="P108" s="24"/>
      <c r="Q108" s="25"/>
      <c r="R108" s="25"/>
      <c r="S108" s="24"/>
      <c r="T108" s="25"/>
      <c r="U108" s="25"/>
      <c r="V108" s="25"/>
    </row>
    <row r="109" spans="1:22" ht="36" x14ac:dyDescent="0.25">
      <c r="A109" s="39" t="s">
        <v>893</v>
      </c>
      <c r="B109" s="262" t="s">
        <v>475</v>
      </c>
      <c r="C109" s="30" t="s">
        <v>1525</v>
      </c>
      <c r="D109" s="14" t="s">
        <v>1421</v>
      </c>
      <c r="E109" s="89" t="s">
        <v>1423</v>
      </c>
      <c r="F109" s="89" t="s">
        <v>1285</v>
      </c>
      <c r="G109" s="89" t="s">
        <v>42</v>
      </c>
      <c r="H109" s="89" t="s">
        <v>1418</v>
      </c>
      <c r="I109" s="9"/>
      <c r="J109" s="9"/>
      <c r="K109" s="246" t="s">
        <v>941</v>
      </c>
      <c r="L109" s="246" t="s">
        <v>942</v>
      </c>
      <c r="M109" s="247">
        <v>2</v>
      </c>
      <c r="N109" s="265"/>
      <c r="O109" s="273"/>
      <c r="P109" s="24"/>
      <c r="Q109" s="25"/>
      <c r="R109" s="25"/>
      <c r="S109" s="24"/>
      <c r="T109" s="25"/>
      <c r="U109" s="25"/>
      <c r="V109" s="25"/>
    </row>
    <row r="110" spans="1:22" ht="60" x14ac:dyDescent="0.25">
      <c r="A110" s="78" t="s">
        <v>1447</v>
      </c>
      <c r="B110" s="193"/>
      <c r="C110" s="41" t="s">
        <v>1450</v>
      </c>
      <c r="D110" s="100"/>
      <c r="E110" s="100"/>
      <c r="F110" s="100"/>
      <c r="G110" s="100"/>
      <c r="H110" s="100"/>
      <c r="I110" s="100"/>
      <c r="J110" s="100"/>
      <c r="K110" s="102"/>
      <c r="L110" s="102"/>
      <c r="M110" s="244"/>
      <c r="N110" s="101"/>
      <c r="O110" s="102"/>
      <c r="P110" s="101"/>
      <c r="Q110" s="102"/>
      <c r="R110" s="102"/>
      <c r="S110" s="101"/>
      <c r="T110" s="102"/>
      <c r="U110" s="102"/>
      <c r="V110" s="102"/>
    </row>
    <row r="111" spans="1:22" ht="84" x14ac:dyDescent="0.25">
      <c r="A111" s="43" t="s">
        <v>1448</v>
      </c>
      <c r="B111" s="181"/>
      <c r="C111" s="42" t="s">
        <v>1451</v>
      </c>
      <c r="D111" s="103"/>
      <c r="E111" s="103"/>
      <c r="F111" s="103"/>
      <c r="G111" s="103"/>
      <c r="H111" s="103"/>
      <c r="I111" s="103"/>
      <c r="J111" s="103"/>
      <c r="K111" s="105"/>
      <c r="L111" s="105"/>
      <c r="M111" s="245"/>
      <c r="N111" s="104"/>
      <c r="O111" s="105"/>
      <c r="P111" s="104"/>
      <c r="Q111" s="105"/>
      <c r="R111" s="105"/>
      <c r="S111" s="104"/>
      <c r="T111" s="105"/>
      <c r="U111" s="105"/>
      <c r="V111" s="105"/>
    </row>
    <row r="112" spans="1:22" ht="36" x14ac:dyDescent="0.25">
      <c r="A112" s="391" t="s">
        <v>202</v>
      </c>
      <c r="B112" s="399"/>
      <c r="C112" s="391" t="s">
        <v>206</v>
      </c>
      <c r="D112" s="422"/>
      <c r="E112" s="422"/>
      <c r="F112" s="422"/>
      <c r="G112" s="422"/>
      <c r="H112" s="422"/>
      <c r="I112" s="422"/>
      <c r="J112" s="422"/>
      <c r="K112" s="419"/>
      <c r="L112" s="419"/>
      <c r="M112" s="420"/>
      <c r="N112" s="421"/>
      <c r="O112" s="419"/>
      <c r="P112" s="421"/>
      <c r="Q112" s="419"/>
      <c r="R112" s="419"/>
      <c r="S112" s="421"/>
      <c r="T112" s="419"/>
      <c r="U112" s="419"/>
      <c r="V112" s="419"/>
    </row>
    <row r="113" spans="1:22" ht="72" x14ac:dyDescent="0.25">
      <c r="A113" s="23" t="s">
        <v>346</v>
      </c>
      <c r="B113" s="262" t="s">
        <v>476</v>
      </c>
      <c r="C113" s="23" t="s">
        <v>347</v>
      </c>
      <c r="D113" s="10" t="s">
        <v>1422</v>
      </c>
      <c r="E113" s="10" t="s">
        <v>1420</v>
      </c>
      <c r="F113" s="10" t="s">
        <v>1290</v>
      </c>
      <c r="G113" s="11" t="s">
        <v>32</v>
      </c>
      <c r="H113" s="24" t="s">
        <v>1418</v>
      </c>
      <c r="I113" s="10"/>
      <c r="J113" s="10"/>
      <c r="K113" s="246" t="s">
        <v>948</v>
      </c>
      <c r="L113" s="246" t="s">
        <v>949</v>
      </c>
      <c r="M113" s="59">
        <v>1</v>
      </c>
      <c r="N113" s="24" t="s">
        <v>47</v>
      </c>
      <c r="O113" s="246" t="s">
        <v>904</v>
      </c>
      <c r="P113" s="59">
        <v>12400</v>
      </c>
      <c r="Q113" s="25"/>
      <c r="R113" s="25"/>
      <c r="S113" s="24"/>
      <c r="T113" s="25"/>
      <c r="U113" s="25"/>
      <c r="V113" s="25"/>
    </row>
    <row r="114" spans="1:22" ht="108" x14ac:dyDescent="0.25">
      <c r="A114" s="23" t="s">
        <v>759</v>
      </c>
      <c r="B114" s="262" t="s">
        <v>477</v>
      </c>
      <c r="C114" s="23" t="s">
        <v>81</v>
      </c>
      <c r="D114" s="10" t="s">
        <v>745</v>
      </c>
      <c r="E114" s="24" t="s">
        <v>686</v>
      </c>
      <c r="F114" s="10" t="s">
        <v>1246</v>
      </c>
      <c r="G114" s="9" t="s">
        <v>82</v>
      </c>
      <c r="H114" s="24" t="s">
        <v>1424</v>
      </c>
      <c r="I114" s="10" t="s">
        <v>1414</v>
      </c>
      <c r="J114" s="10"/>
      <c r="K114" s="246" t="s">
        <v>1682</v>
      </c>
      <c r="L114" s="246" t="s">
        <v>1683</v>
      </c>
      <c r="M114" s="59">
        <v>1</v>
      </c>
      <c r="N114" s="246" t="s">
        <v>1684</v>
      </c>
      <c r="O114" s="246" t="s">
        <v>1685</v>
      </c>
      <c r="P114" s="59">
        <v>5</v>
      </c>
      <c r="Q114" s="246" t="s">
        <v>903</v>
      </c>
      <c r="R114" s="246" t="s">
        <v>904</v>
      </c>
      <c r="S114" s="59">
        <v>56697</v>
      </c>
      <c r="T114" s="25"/>
      <c r="U114" s="25"/>
      <c r="V114" s="25"/>
    </row>
    <row r="115" spans="1:22" ht="72" x14ac:dyDescent="0.25">
      <c r="A115" s="23" t="s">
        <v>760</v>
      </c>
      <c r="B115" s="262" t="s">
        <v>478</v>
      </c>
      <c r="C115" s="23" t="s">
        <v>746</v>
      </c>
      <c r="D115" s="10" t="s">
        <v>757</v>
      </c>
      <c r="E115" s="10" t="s">
        <v>1420</v>
      </c>
      <c r="F115" s="10" t="s">
        <v>1246</v>
      </c>
      <c r="G115" s="10" t="s">
        <v>32</v>
      </c>
      <c r="H115" s="24" t="s">
        <v>1418</v>
      </c>
      <c r="I115" s="10" t="s">
        <v>1414</v>
      </c>
      <c r="J115" s="10"/>
      <c r="K115" s="25" t="s">
        <v>948</v>
      </c>
      <c r="L115" s="23" t="s">
        <v>1034</v>
      </c>
      <c r="M115" s="247">
        <v>1</v>
      </c>
      <c r="N115" s="246" t="s">
        <v>903</v>
      </c>
      <c r="O115" s="246" t="s">
        <v>904</v>
      </c>
      <c r="P115" s="59">
        <v>9000</v>
      </c>
      <c r="Q115" s="25"/>
      <c r="R115" s="25"/>
      <c r="S115" s="24"/>
      <c r="T115" s="25"/>
      <c r="U115" s="25"/>
      <c r="V115" s="25"/>
    </row>
    <row r="116" spans="1:22" ht="72" x14ac:dyDescent="0.25">
      <c r="A116" s="23" t="s">
        <v>761</v>
      </c>
      <c r="B116" s="262" t="s">
        <v>479</v>
      </c>
      <c r="C116" s="23" t="s">
        <v>1061</v>
      </c>
      <c r="D116" s="10" t="s">
        <v>1062</v>
      </c>
      <c r="E116" s="10" t="s">
        <v>1420</v>
      </c>
      <c r="F116" s="10" t="s">
        <v>1246</v>
      </c>
      <c r="G116" s="10" t="s">
        <v>32</v>
      </c>
      <c r="H116" s="24" t="s">
        <v>1418</v>
      </c>
      <c r="I116" s="10" t="s">
        <v>1414</v>
      </c>
      <c r="J116" s="10"/>
      <c r="K116" s="25" t="s">
        <v>948</v>
      </c>
      <c r="L116" s="23" t="s">
        <v>1034</v>
      </c>
      <c r="M116" s="247">
        <v>1</v>
      </c>
      <c r="N116" s="246" t="s">
        <v>903</v>
      </c>
      <c r="O116" s="246" t="s">
        <v>904</v>
      </c>
      <c r="P116" s="59">
        <v>17550</v>
      </c>
      <c r="Q116" s="25"/>
      <c r="R116" s="25"/>
      <c r="S116" s="24"/>
      <c r="T116" s="25"/>
      <c r="U116" s="25"/>
      <c r="V116" s="25"/>
    </row>
    <row r="117" spans="1:22" ht="60" x14ac:dyDescent="0.25">
      <c r="A117" s="23" t="s">
        <v>762</v>
      </c>
      <c r="B117" s="262" t="s">
        <v>480</v>
      </c>
      <c r="C117" s="23" t="s">
        <v>747</v>
      </c>
      <c r="D117" s="10" t="s">
        <v>1063</v>
      </c>
      <c r="E117" s="10" t="s">
        <v>1420</v>
      </c>
      <c r="F117" s="10" t="s">
        <v>1246</v>
      </c>
      <c r="G117" s="9" t="s">
        <v>1251</v>
      </c>
      <c r="H117" s="24" t="s">
        <v>1418</v>
      </c>
      <c r="I117" s="10" t="s">
        <v>1414</v>
      </c>
      <c r="J117" s="10"/>
      <c r="K117" s="25" t="s">
        <v>925</v>
      </c>
      <c r="L117" s="23" t="s">
        <v>1035</v>
      </c>
      <c r="M117" s="247">
        <v>1</v>
      </c>
      <c r="N117" s="24"/>
      <c r="O117" s="25"/>
      <c r="P117" s="24"/>
      <c r="Q117" s="25"/>
      <c r="R117" s="25"/>
      <c r="S117" s="24"/>
      <c r="T117" s="25"/>
      <c r="U117" s="25"/>
      <c r="V117" s="25"/>
    </row>
    <row r="118" spans="1:22" ht="60" x14ac:dyDescent="0.25">
      <c r="A118" s="23" t="s">
        <v>763</v>
      </c>
      <c r="B118" s="262" t="s">
        <v>481</v>
      </c>
      <c r="C118" s="23" t="s">
        <v>299</v>
      </c>
      <c r="D118" s="10" t="s">
        <v>748</v>
      </c>
      <c r="E118" s="10" t="s">
        <v>1420</v>
      </c>
      <c r="F118" s="10" t="s">
        <v>1246</v>
      </c>
      <c r="G118" s="9" t="s">
        <v>1251</v>
      </c>
      <c r="H118" s="24" t="s">
        <v>1418</v>
      </c>
      <c r="I118" s="10" t="s">
        <v>1414</v>
      </c>
      <c r="J118" s="10"/>
      <c r="K118" s="25" t="s">
        <v>925</v>
      </c>
      <c r="L118" s="23" t="s">
        <v>1035</v>
      </c>
      <c r="M118" s="247">
        <v>1</v>
      </c>
      <c r="N118" s="24"/>
      <c r="O118" s="25"/>
      <c r="P118" s="24"/>
      <c r="Q118" s="25"/>
      <c r="R118" s="25"/>
      <c r="S118" s="24"/>
      <c r="T118" s="25"/>
      <c r="U118" s="25"/>
      <c r="V118" s="25"/>
    </row>
    <row r="119" spans="1:22" ht="36" x14ac:dyDescent="0.25">
      <c r="A119" s="23" t="s">
        <v>764</v>
      </c>
      <c r="B119" s="262" t="s">
        <v>482</v>
      </c>
      <c r="C119" s="23" t="s">
        <v>1064</v>
      </c>
      <c r="D119" s="10" t="s">
        <v>742</v>
      </c>
      <c r="E119" s="10" t="s">
        <v>1417</v>
      </c>
      <c r="F119" s="10" t="s">
        <v>1246</v>
      </c>
      <c r="G119" s="9" t="s">
        <v>1247</v>
      </c>
      <c r="H119" s="24" t="s">
        <v>1418</v>
      </c>
      <c r="I119" s="10" t="s">
        <v>1414</v>
      </c>
      <c r="J119" s="10"/>
      <c r="K119" s="25" t="s">
        <v>909</v>
      </c>
      <c r="L119" s="23" t="s">
        <v>2</v>
      </c>
      <c r="M119" s="247">
        <v>18513</v>
      </c>
      <c r="N119" s="24"/>
      <c r="O119" s="25"/>
      <c r="P119" s="24"/>
      <c r="Q119" s="25"/>
      <c r="R119" s="25"/>
      <c r="S119" s="24"/>
      <c r="T119" s="25"/>
      <c r="U119" s="25"/>
      <c r="V119" s="25"/>
    </row>
    <row r="120" spans="1:22" ht="36" x14ac:dyDescent="0.25">
      <c r="A120" s="23" t="s">
        <v>765</v>
      </c>
      <c r="B120" s="262" t="s">
        <v>483</v>
      </c>
      <c r="C120" s="23" t="s">
        <v>1065</v>
      </c>
      <c r="D120" s="10" t="s">
        <v>742</v>
      </c>
      <c r="E120" s="10" t="s">
        <v>1417</v>
      </c>
      <c r="F120" s="10" t="s">
        <v>1246</v>
      </c>
      <c r="G120" s="9" t="s">
        <v>1247</v>
      </c>
      <c r="H120" s="24" t="s">
        <v>1418</v>
      </c>
      <c r="I120" s="10" t="s">
        <v>1414</v>
      </c>
      <c r="J120" s="10"/>
      <c r="K120" s="25" t="s">
        <v>909</v>
      </c>
      <c r="L120" s="23" t="s">
        <v>1</v>
      </c>
      <c r="M120" s="247">
        <v>11000</v>
      </c>
      <c r="N120" s="24"/>
      <c r="O120" s="25"/>
      <c r="P120" s="24"/>
      <c r="Q120" s="25"/>
      <c r="R120" s="25"/>
      <c r="S120" s="24"/>
      <c r="T120" s="25"/>
      <c r="U120" s="25"/>
      <c r="V120" s="25"/>
    </row>
    <row r="121" spans="1:22" ht="84" x14ac:dyDescent="0.25">
      <c r="A121" s="23" t="s">
        <v>766</v>
      </c>
      <c r="B121" s="262" t="s">
        <v>484</v>
      </c>
      <c r="C121" s="23" t="s">
        <v>156</v>
      </c>
      <c r="D121" s="10" t="s">
        <v>742</v>
      </c>
      <c r="E121" s="10" t="s">
        <v>1417</v>
      </c>
      <c r="F121" s="10" t="s">
        <v>1246</v>
      </c>
      <c r="G121" s="9" t="s">
        <v>1247</v>
      </c>
      <c r="H121" s="24" t="s">
        <v>1418</v>
      </c>
      <c r="I121" s="10" t="s">
        <v>1414</v>
      </c>
      <c r="J121" s="10"/>
      <c r="K121" s="25" t="s">
        <v>909</v>
      </c>
      <c r="L121" s="23" t="s">
        <v>1</v>
      </c>
      <c r="M121" s="247">
        <v>12000</v>
      </c>
      <c r="N121" s="24"/>
      <c r="O121" s="25"/>
      <c r="P121" s="24"/>
      <c r="Q121" s="25"/>
      <c r="R121" s="25"/>
      <c r="S121" s="24"/>
      <c r="T121" s="25"/>
      <c r="U121" s="25"/>
      <c r="V121" s="25"/>
    </row>
    <row r="122" spans="1:22" ht="72" x14ac:dyDescent="0.25">
      <c r="A122" s="23" t="s">
        <v>767</v>
      </c>
      <c r="B122" s="262" t="s">
        <v>485</v>
      </c>
      <c r="C122" s="23" t="s">
        <v>1027</v>
      </c>
      <c r="D122" s="10" t="s">
        <v>1024</v>
      </c>
      <c r="E122" s="10" t="s">
        <v>1420</v>
      </c>
      <c r="F122" s="10" t="s">
        <v>1025</v>
      </c>
      <c r="G122" s="11" t="s">
        <v>32</v>
      </c>
      <c r="H122" s="24" t="s">
        <v>1418</v>
      </c>
      <c r="I122" s="10"/>
      <c r="J122" s="10"/>
      <c r="K122" s="246" t="s">
        <v>903</v>
      </c>
      <c r="L122" s="246" t="s">
        <v>904</v>
      </c>
      <c r="M122" s="247">
        <v>460</v>
      </c>
      <c r="N122" s="25" t="s">
        <v>948</v>
      </c>
      <c r="O122" s="246" t="s">
        <v>949</v>
      </c>
      <c r="P122" s="24">
        <v>1</v>
      </c>
      <c r="Q122" s="25"/>
      <c r="R122" s="25"/>
      <c r="S122" s="24"/>
      <c r="T122" s="25"/>
      <c r="U122" s="25"/>
      <c r="V122" s="25"/>
    </row>
    <row r="123" spans="1:22" ht="72" x14ac:dyDescent="0.25">
      <c r="A123" s="23" t="s">
        <v>1026</v>
      </c>
      <c r="B123" s="262" t="s">
        <v>486</v>
      </c>
      <c r="C123" s="30" t="s">
        <v>31</v>
      </c>
      <c r="D123" s="10" t="s">
        <v>1412</v>
      </c>
      <c r="E123" s="10" t="s">
        <v>1420</v>
      </c>
      <c r="F123" s="10" t="s">
        <v>25</v>
      </c>
      <c r="G123" s="10" t="s">
        <v>32</v>
      </c>
      <c r="H123" s="10" t="s">
        <v>1418</v>
      </c>
      <c r="I123" s="10"/>
      <c r="J123" s="23"/>
      <c r="K123" s="246" t="s">
        <v>903</v>
      </c>
      <c r="L123" s="246" t="s">
        <v>904</v>
      </c>
      <c r="M123" s="247">
        <v>200</v>
      </c>
      <c r="N123" s="25" t="s">
        <v>948</v>
      </c>
      <c r="O123" s="23" t="s">
        <v>1034</v>
      </c>
      <c r="P123" s="247">
        <v>1</v>
      </c>
      <c r="Q123" s="25"/>
      <c r="R123" s="25"/>
      <c r="S123" s="24"/>
      <c r="T123" s="25"/>
      <c r="U123" s="25"/>
      <c r="V123" s="25"/>
    </row>
    <row r="124" spans="1:22" ht="72" x14ac:dyDescent="0.25">
      <c r="A124" s="23" t="s">
        <v>1028</v>
      </c>
      <c r="B124" s="262" t="s">
        <v>487</v>
      </c>
      <c r="C124" s="39" t="s">
        <v>1243</v>
      </c>
      <c r="D124" s="8" t="s">
        <v>1244</v>
      </c>
      <c r="E124" s="8" t="s">
        <v>1420</v>
      </c>
      <c r="F124" s="9" t="s">
        <v>1299</v>
      </c>
      <c r="G124" s="9" t="s">
        <v>32</v>
      </c>
      <c r="H124" s="26" t="s">
        <v>1418</v>
      </c>
      <c r="I124" s="9"/>
      <c r="J124" s="9"/>
      <c r="K124" s="49" t="s">
        <v>47</v>
      </c>
      <c r="L124" s="49" t="s">
        <v>1245</v>
      </c>
      <c r="M124" s="247">
        <v>2200</v>
      </c>
      <c r="N124" s="49" t="s">
        <v>101</v>
      </c>
      <c r="O124" s="49" t="s">
        <v>949</v>
      </c>
      <c r="P124" s="247">
        <v>1</v>
      </c>
      <c r="Q124" s="252"/>
      <c r="R124" s="252"/>
      <c r="S124" s="253"/>
      <c r="T124" s="254"/>
      <c r="U124" s="254"/>
      <c r="V124" s="254"/>
    </row>
    <row r="125" spans="1:22" ht="72" x14ac:dyDescent="0.25">
      <c r="A125" s="23" t="s">
        <v>60</v>
      </c>
      <c r="B125" s="262" t="s">
        <v>488</v>
      </c>
      <c r="C125" s="39" t="s">
        <v>1507</v>
      </c>
      <c r="D125" s="8" t="s">
        <v>1421</v>
      </c>
      <c r="E125" s="8" t="s">
        <v>1420</v>
      </c>
      <c r="F125" s="9" t="s">
        <v>1285</v>
      </c>
      <c r="G125" s="9" t="s">
        <v>32</v>
      </c>
      <c r="H125" s="26" t="s">
        <v>1418</v>
      </c>
      <c r="I125" s="9"/>
      <c r="J125" s="9"/>
      <c r="K125" s="49" t="s">
        <v>101</v>
      </c>
      <c r="L125" s="49" t="s">
        <v>949</v>
      </c>
      <c r="M125" s="59">
        <v>1</v>
      </c>
      <c r="N125" s="49" t="s">
        <v>47</v>
      </c>
      <c r="O125" s="49" t="s">
        <v>1245</v>
      </c>
      <c r="P125" s="59">
        <v>800</v>
      </c>
      <c r="Q125" s="252"/>
      <c r="R125" s="252"/>
      <c r="S125" s="253"/>
      <c r="T125" s="254"/>
      <c r="U125" s="254"/>
      <c r="V125" s="254"/>
    </row>
    <row r="126" spans="1:22" ht="36" x14ac:dyDescent="0.25">
      <c r="A126" s="391" t="s">
        <v>203</v>
      </c>
      <c r="B126" s="399"/>
      <c r="C126" s="391" t="s">
        <v>207</v>
      </c>
      <c r="D126" s="422"/>
      <c r="E126" s="422"/>
      <c r="F126" s="422"/>
      <c r="G126" s="422"/>
      <c r="H126" s="422"/>
      <c r="I126" s="422"/>
      <c r="J126" s="422"/>
      <c r="K126" s="419"/>
      <c r="L126" s="419"/>
      <c r="M126" s="420"/>
      <c r="N126" s="421"/>
      <c r="O126" s="419"/>
      <c r="P126" s="421"/>
      <c r="Q126" s="419"/>
      <c r="R126" s="419"/>
      <c r="S126" s="421"/>
      <c r="T126" s="419"/>
      <c r="U126" s="419"/>
      <c r="V126" s="419"/>
    </row>
    <row r="127" spans="1:22" ht="60" x14ac:dyDescent="0.25">
      <c r="A127" s="391" t="s">
        <v>204</v>
      </c>
      <c r="B127" s="399"/>
      <c r="C127" s="391" t="s">
        <v>208</v>
      </c>
      <c r="D127" s="422"/>
      <c r="E127" s="422"/>
      <c r="F127" s="422"/>
      <c r="G127" s="422"/>
      <c r="H127" s="422"/>
      <c r="I127" s="422"/>
      <c r="J127" s="422"/>
      <c r="K127" s="419"/>
      <c r="L127" s="419"/>
      <c r="M127" s="420"/>
      <c r="N127" s="421"/>
      <c r="O127" s="419"/>
      <c r="P127" s="421"/>
      <c r="Q127" s="419"/>
      <c r="R127" s="419"/>
      <c r="S127" s="421"/>
      <c r="T127" s="419"/>
      <c r="U127" s="419"/>
      <c r="V127" s="419"/>
    </row>
    <row r="128" spans="1:22" ht="72" x14ac:dyDescent="0.25">
      <c r="A128" s="391" t="s">
        <v>205</v>
      </c>
      <c r="B128" s="399"/>
      <c r="C128" s="391" t="s">
        <v>209</v>
      </c>
      <c r="D128" s="422"/>
      <c r="E128" s="422"/>
      <c r="F128" s="422"/>
      <c r="G128" s="422"/>
      <c r="H128" s="422"/>
      <c r="I128" s="422"/>
      <c r="J128" s="422"/>
      <c r="K128" s="419"/>
      <c r="L128" s="419"/>
      <c r="M128" s="420"/>
      <c r="N128" s="421"/>
      <c r="O128" s="419"/>
      <c r="P128" s="421"/>
      <c r="Q128" s="419"/>
      <c r="R128" s="419"/>
      <c r="S128" s="421"/>
      <c r="T128" s="419"/>
      <c r="U128" s="419"/>
      <c r="V128" s="419"/>
    </row>
    <row r="129" spans="1:22" ht="36" x14ac:dyDescent="0.25">
      <c r="A129" s="55" t="s">
        <v>710</v>
      </c>
      <c r="B129" s="262" t="s">
        <v>489</v>
      </c>
      <c r="C129" s="23" t="s">
        <v>749</v>
      </c>
      <c r="D129" s="10" t="s">
        <v>742</v>
      </c>
      <c r="E129" s="10" t="s">
        <v>1417</v>
      </c>
      <c r="F129" s="10" t="s">
        <v>1246</v>
      </c>
      <c r="G129" s="8" t="s">
        <v>1247</v>
      </c>
      <c r="H129" s="24" t="s">
        <v>1418</v>
      </c>
      <c r="I129" s="10" t="s">
        <v>1414</v>
      </c>
      <c r="J129" s="10"/>
      <c r="K129" s="246" t="s">
        <v>911</v>
      </c>
      <c r="L129" s="246" t="s">
        <v>3</v>
      </c>
      <c r="M129" s="247">
        <v>5100</v>
      </c>
      <c r="N129" s="246"/>
      <c r="O129" s="246"/>
      <c r="P129" s="247"/>
      <c r="Q129" s="25"/>
      <c r="R129" s="25"/>
      <c r="S129" s="24"/>
      <c r="T129" s="25"/>
      <c r="U129" s="25"/>
      <c r="V129" s="25"/>
    </row>
    <row r="130" spans="1:22" ht="48" x14ac:dyDescent="0.25">
      <c r="A130" s="55" t="s">
        <v>768</v>
      </c>
      <c r="B130" s="262" t="s">
        <v>1893</v>
      </c>
      <c r="C130" s="23" t="s">
        <v>1066</v>
      </c>
      <c r="D130" s="10" t="s">
        <v>742</v>
      </c>
      <c r="E130" s="10" t="s">
        <v>1417</v>
      </c>
      <c r="F130" s="10" t="s">
        <v>1246</v>
      </c>
      <c r="G130" s="8" t="s">
        <v>1247</v>
      </c>
      <c r="H130" s="24" t="s">
        <v>1418</v>
      </c>
      <c r="I130" s="10" t="s">
        <v>1414</v>
      </c>
      <c r="J130" s="10"/>
      <c r="K130" s="246" t="s">
        <v>909</v>
      </c>
      <c r="L130" s="246" t="s">
        <v>1</v>
      </c>
      <c r="M130" s="247">
        <v>117000</v>
      </c>
      <c r="N130" s="246"/>
      <c r="O130" s="246"/>
      <c r="P130" s="247"/>
      <c r="Q130" s="25"/>
      <c r="R130" s="25"/>
      <c r="S130" s="24"/>
      <c r="T130" s="25"/>
      <c r="U130" s="25"/>
      <c r="V130" s="25"/>
    </row>
    <row r="131" spans="1:22" ht="48" x14ac:dyDescent="0.25">
      <c r="A131" s="55" t="s">
        <v>769</v>
      </c>
      <c r="B131" s="262" t="s">
        <v>1895</v>
      </c>
      <c r="C131" s="23" t="s">
        <v>1067</v>
      </c>
      <c r="D131" s="10" t="s">
        <v>742</v>
      </c>
      <c r="E131" s="10" t="s">
        <v>1417</v>
      </c>
      <c r="F131" s="10" t="s">
        <v>1246</v>
      </c>
      <c r="G131" s="8" t="s">
        <v>1247</v>
      </c>
      <c r="H131" s="24" t="s">
        <v>1418</v>
      </c>
      <c r="I131" s="10" t="s">
        <v>1414</v>
      </c>
      <c r="J131" s="10"/>
      <c r="K131" s="246" t="s">
        <v>909</v>
      </c>
      <c r="L131" s="246" t="s">
        <v>1</v>
      </c>
      <c r="M131" s="247">
        <v>264275</v>
      </c>
      <c r="N131" s="246"/>
      <c r="O131" s="246"/>
      <c r="P131" s="247"/>
      <c r="Q131" s="25"/>
      <c r="R131" s="25"/>
      <c r="S131" s="24"/>
      <c r="T131" s="25"/>
      <c r="U131" s="25"/>
      <c r="V131" s="25"/>
    </row>
    <row r="132" spans="1:22" ht="72" x14ac:dyDescent="0.25">
      <c r="A132" s="55" t="s">
        <v>770</v>
      </c>
      <c r="B132" s="262" t="s">
        <v>1894</v>
      </c>
      <c r="C132" s="23" t="s">
        <v>300</v>
      </c>
      <c r="D132" s="10" t="s">
        <v>742</v>
      </c>
      <c r="E132" s="10" t="s">
        <v>1417</v>
      </c>
      <c r="F132" s="10" t="s">
        <v>1246</v>
      </c>
      <c r="G132" s="8" t="s">
        <v>1247</v>
      </c>
      <c r="H132" s="24" t="s">
        <v>1418</v>
      </c>
      <c r="I132" s="10" t="s">
        <v>1414</v>
      </c>
      <c r="J132" s="10"/>
      <c r="K132" s="246" t="s">
        <v>909</v>
      </c>
      <c r="L132" s="246" t="s">
        <v>1</v>
      </c>
      <c r="M132" s="247">
        <v>34500</v>
      </c>
      <c r="N132" s="246" t="s">
        <v>911</v>
      </c>
      <c r="O132" s="246" t="s">
        <v>3</v>
      </c>
      <c r="P132" s="247">
        <v>5320</v>
      </c>
      <c r="Q132" s="25"/>
      <c r="R132" s="25"/>
      <c r="S132" s="24"/>
      <c r="T132" s="25"/>
      <c r="U132" s="25"/>
      <c r="V132" s="25"/>
    </row>
    <row r="133" spans="1:22" ht="48" x14ac:dyDescent="0.25">
      <c r="A133" s="43" t="s">
        <v>1449</v>
      </c>
      <c r="B133" s="44"/>
      <c r="C133" s="43" t="s">
        <v>1452</v>
      </c>
      <c r="D133" s="103"/>
      <c r="E133" s="103"/>
      <c r="F133" s="103"/>
      <c r="G133" s="103"/>
      <c r="H133" s="103"/>
      <c r="I133" s="103"/>
      <c r="J133" s="103"/>
      <c r="K133" s="105"/>
      <c r="L133" s="105"/>
      <c r="M133" s="245"/>
      <c r="N133" s="104"/>
      <c r="O133" s="105"/>
      <c r="P133" s="104"/>
      <c r="Q133" s="105"/>
      <c r="R133" s="105"/>
      <c r="S133" s="104"/>
      <c r="T133" s="105"/>
      <c r="U133" s="105"/>
      <c r="V133" s="105"/>
    </row>
    <row r="134" spans="1:22" ht="36" x14ac:dyDescent="0.25">
      <c r="A134" s="403" t="s">
        <v>210</v>
      </c>
      <c r="B134" s="399"/>
      <c r="C134" s="391" t="s">
        <v>211</v>
      </c>
      <c r="D134" s="422"/>
      <c r="E134" s="422"/>
      <c r="F134" s="422"/>
      <c r="G134" s="422"/>
      <c r="H134" s="422"/>
      <c r="I134" s="422"/>
      <c r="J134" s="422"/>
      <c r="K134" s="419"/>
      <c r="L134" s="419"/>
      <c r="M134" s="420"/>
      <c r="N134" s="421"/>
      <c r="O134" s="419"/>
      <c r="P134" s="421"/>
      <c r="Q134" s="419"/>
      <c r="R134" s="419"/>
      <c r="S134" s="421"/>
      <c r="T134" s="419"/>
      <c r="U134" s="419"/>
      <c r="V134" s="419"/>
    </row>
    <row r="135" spans="1:22" ht="48" x14ac:dyDescent="0.25">
      <c r="A135" s="403" t="s">
        <v>1015</v>
      </c>
      <c r="B135" s="399"/>
      <c r="C135" s="391" t="s">
        <v>212</v>
      </c>
      <c r="D135" s="422"/>
      <c r="E135" s="422"/>
      <c r="F135" s="422"/>
      <c r="G135" s="422"/>
      <c r="H135" s="422"/>
      <c r="I135" s="422"/>
      <c r="J135" s="422"/>
      <c r="K135" s="419"/>
      <c r="L135" s="419"/>
      <c r="M135" s="420"/>
      <c r="N135" s="421"/>
      <c r="O135" s="419"/>
      <c r="P135" s="421"/>
      <c r="Q135" s="419"/>
      <c r="R135" s="419"/>
      <c r="S135" s="421"/>
      <c r="T135" s="419"/>
      <c r="U135" s="419"/>
      <c r="V135" s="419"/>
    </row>
    <row r="136" spans="1:22" s="61" customFormat="1" ht="102" customHeight="1" x14ac:dyDescent="0.25">
      <c r="A136" s="70" t="s">
        <v>1018</v>
      </c>
      <c r="B136" s="262" t="s">
        <v>490</v>
      </c>
      <c r="C136" s="432" t="s">
        <v>387</v>
      </c>
      <c r="D136" s="13" t="s">
        <v>1421</v>
      </c>
      <c r="E136" s="13" t="s">
        <v>1413</v>
      </c>
      <c r="F136" s="13" t="s">
        <v>1710</v>
      </c>
      <c r="G136" s="13" t="s">
        <v>1292</v>
      </c>
      <c r="H136" s="13" t="s">
        <v>1418</v>
      </c>
      <c r="I136" s="13"/>
      <c r="J136" s="13"/>
      <c r="K136" s="246" t="s">
        <v>102</v>
      </c>
      <c r="L136" s="246" t="s">
        <v>1302</v>
      </c>
      <c r="M136" s="247">
        <v>369</v>
      </c>
      <c r="N136" s="24"/>
      <c r="O136" s="25"/>
      <c r="P136" s="24"/>
      <c r="Q136" s="25"/>
      <c r="R136" s="25"/>
      <c r="S136" s="24"/>
      <c r="T136" s="25"/>
      <c r="U136" s="25"/>
      <c r="V136" s="25"/>
    </row>
    <row r="137" spans="1:22" ht="72" x14ac:dyDescent="0.25">
      <c r="A137" s="70" t="s">
        <v>0</v>
      </c>
      <c r="B137" s="262" t="s">
        <v>491</v>
      </c>
      <c r="C137" s="23" t="s">
        <v>303</v>
      </c>
      <c r="D137" s="10" t="s">
        <v>1412</v>
      </c>
      <c r="E137" s="10" t="s">
        <v>1413</v>
      </c>
      <c r="F137" s="10" t="s">
        <v>1291</v>
      </c>
      <c r="G137" s="13" t="s">
        <v>1292</v>
      </c>
      <c r="H137" s="24" t="s">
        <v>1418</v>
      </c>
      <c r="I137" s="10"/>
      <c r="J137" s="28"/>
      <c r="K137" s="246" t="s">
        <v>102</v>
      </c>
      <c r="L137" s="246" t="s">
        <v>1302</v>
      </c>
      <c r="M137" s="247">
        <v>274</v>
      </c>
      <c r="N137" s="24"/>
      <c r="O137" s="25"/>
      <c r="P137" s="24"/>
      <c r="Q137" s="25"/>
      <c r="R137" s="25"/>
      <c r="S137" s="24"/>
      <c r="T137" s="25"/>
      <c r="U137" s="25"/>
      <c r="V137" s="25"/>
    </row>
    <row r="138" spans="1:22" ht="60" x14ac:dyDescent="0.25">
      <c r="A138" s="70" t="s">
        <v>1253</v>
      </c>
      <c r="B138" s="262" t="s">
        <v>492</v>
      </c>
      <c r="C138" s="23" t="s">
        <v>1269</v>
      </c>
      <c r="D138" s="10" t="s">
        <v>1422</v>
      </c>
      <c r="E138" s="10" t="s">
        <v>1413</v>
      </c>
      <c r="F138" s="10" t="s">
        <v>1709</v>
      </c>
      <c r="G138" s="13" t="s">
        <v>1292</v>
      </c>
      <c r="H138" s="24" t="s">
        <v>1418</v>
      </c>
      <c r="I138" s="10"/>
      <c r="J138" s="28"/>
      <c r="K138" s="246" t="s">
        <v>102</v>
      </c>
      <c r="L138" s="246" t="s">
        <v>1302</v>
      </c>
      <c r="M138" s="247">
        <v>614</v>
      </c>
      <c r="N138" s="24"/>
      <c r="O138" s="25"/>
      <c r="P138" s="24"/>
      <c r="Q138" s="25"/>
      <c r="R138" s="25"/>
      <c r="S138" s="24"/>
      <c r="T138" s="25"/>
      <c r="U138" s="25"/>
      <c r="V138" s="25"/>
    </row>
    <row r="139" spans="1:22" ht="36" x14ac:dyDescent="0.25">
      <c r="A139" s="403" t="s">
        <v>210</v>
      </c>
      <c r="B139" s="399"/>
      <c r="C139" s="391" t="s">
        <v>213</v>
      </c>
      <c r="D139" s="422"/>
      <c r="E139" s="422"/>
      <c r="F139" s="422"/>
      <c r="G139" s="422"/>
      <c r="H139" s="422"/>
      <c r="I139" s="422"/>
      <c r="J139" s="422"/>
      <c r="K139" s="419"/>
      <c r="L139" s="419"/>
      <c r="M139" s="420"/>
      <c r="N139" s="421"/>
      <c r="O139" s="419"/>
      <c r="P139" s="421"/>
      <c r="Q139" s="419"/>
      <c r="R139" s="419"/>
      <c r="S139" s="421"/>
      <c r="T139" s="419"/>
      <c r="U139" s="419"/>
      <c r="V139" s="419"/>
    </row>
    <row r="140" spans="1:22" ht="48" x14ac:dyDescent="0.25">
      <c r="A140" s="403" t="s">
        <v>210</v>
      </c>
      <c r="B140" s="399"/>
      <c r="C140" s="391" t="s">
        <v>214</v>
      </c>
      <c r="D140" s="422"/>
      <c r="E140" s="422"/>
      <c r="F140" s="422"/>
      <c r="G140" s="422"/>
      <c r="H140" s="422"/>
      <c r="I140" s="422"/>
      <c r="J140" s="422"/>
      <c r="K140" s="419"/>
      <c r="L140" s="419"/>
      <c r="M140" s="420"/>
      <c r="N140" s="421"/>
      <c r="O140" s="419"/>
      <c r="P140" s="421"/>
      <c r="Q140" s="419"/>
      <c r="R140" s="419"/>
      <c r="S140" s="421"/>
      <c r="T140" s="419"/>
      <c r="U140" s="419"/>
      <c r="V140" s="419"/>
    </row>
    <row r="141" spans="1:22" ht="24" x14ac:dyDescent="0.25">
      <c r="A141" s="362" t="s">
        <v>1453</v>
      </c>
      <c r="B141" s="366"/>
      <c r="C141" s="362" t="s">
        <v>1454</v>
      </c>
      <c r="D141" s="411"/>
      <c r="E141" s="411"/>
      <c r="F141" s="411"/>
      <c r="G141" s="411"/>
      <c r="H141" s="411"/>
      <c r="I141" s="411"/>
      <c r="J141" s="411"/>
      <c r="K141" s="412"/>
      <c r="L141" s="412"/>
      <c r="M141" s="413"/>
      <c r="N141" s="414"/>
      <c r="O141" s="412"/>
      <c r="P141" s="414"/>
      <c r="Q141" s="412"/>
      <c r="R141" s="412"/>
      <c r="S141" s="414"/>
      <c r="T141" s="412"/>
      <c r="U141" s="412"/>
      <c r="V141" s="412"/>
    </row>
    <row r="142" spans="1:22" ht="36" x14ac:dyDescent="0.25">
      <c r="A142" s="41" t="s">
        <v>1456</v>
      </c>
      <c r="B142" s="45"/>
      <c r="C142" s="41" t="s">
        <v>1457</v>
      </c>
      <c r="D142" s="100"/>
      <c r="E142" s="100"/>
      <c r="F142" s="100"/>
      <c r="G142" s="100"/>
      <c r="H142" s="100"/>
      <c r="I142" s="100"/>
      <c r="J142" s="100"/>
      <c r="K142" s="102"/>
      <c r="L142" s="102"/>
      <c r="M142" s="244"/>
      <c r="N142" s="101"/>
      <c r="O142" s="102"/>
      <c r="P142" s="101"/>
      <c r="Q142" s="102"/>
      <c r="R142" s="102"/>
      <c r="S142" s="101"/>
      <c r="T142" s="102"/>
      <c r="U142" s="102"/>
      <c r="V142" s="102"/>
    </row>
    <row r="143" spans="1:22" ht="72" x14ac:dyDescent="0.25">
      <c r="A143" s="43" t="s">
        <v>1458</v>
      </c>
      <c r="B143" s="44"/>
      <c r="C143" s="43" t="s">
        <v>1459</v>
      </c>
      <c r="D143" s="103"/>
      <c r="E143" s="103"/>
      <c r="F143" s="103"/>
      <c r="G143" s="103"/>
      <c r="H143" s="103"/>
      <c r="I143" s="103"/>
      <c r="J143" s="103"/>
      <c r="K143" s="105"/>
      <c r="L143" s="105"/>
      <c r="M143" s="245"/>
      <c r="N143" s="104"/>
      <c r="O143" s="105"/>
      <c r="P143" s="104"/>
      <c r="Q143" s="105"/>
      <c r="R143" s="105"/>
      <c r="S143" s="104"/>
      <c r="T143" s="105"/>
      <c r="U143" s="105"/>
      <c r="V143" s="105"/>
    </row>
    <row r="144" spans="1:22" ht="36" x14ac:dyDescent="0.25">
      <c r="A144" s="391" t="s">
        <v>215</v>
      </c>
      <c r="B144" s="392"/>
      <c r="C144" s="391" t="s">
        <v>218</v>
      </c>
      <c r="D144" s="415"/>
      <c r="E144" s="415"/>
      <c r="F144" s="415"/>
      <c r="G144" s="415"/>
      <c r="H144" s="415"/>
      <c r="I144" s="415"/>
      <c r="J144" s="415"/>
      <c r="K144" s="419"/>
      <c r="L144" s="419"/>
      <c r="M144" s="420"/>
      <c r="N144" s="421"/>
      <c r="O144" s="419"/>
      <c r="P144" s="421"/>
      <c r="Q144" s="419"/>
      <c r="R144" s="419"/>
      <c r="S144" s="421"/>
      <c r="T144" s="419"/>
      <c r="U144" s="419"/>
      <c r="V144" s="419"/>
    </row>
    <row r="145" spans="1:22" ht="72" x14ac:dyDescent="0.25">
      <c r="A145" s="56" t="s">
        <v>771</v>
      </c>
      <c r="B145" s="262" t="s">
        <v>493</v>
      </c>
      <c r="C145" s="23" t="s">
        <v>700</v>
      </c>
      <c r="D145" s="10" t="s">
        <v>1419</v>
      </c>
      <c r="E145" s="10" t="s">
        <v>352</v>
      </c>
      <c r="F145" s="10" t="s">
        <v>1298</v>
      </c>
      <c r="G145" s="33" t="s">
        <v>1099</v>
      </c>
      <c r="H145" s="10" t="s">
        <v>1418</v>
      </c>
      <c r="I145" s="10"/>
      <c r="J145" s="10"/>
      <c r="K145" s="25" t="s">
        <v>933</v>
      </c>
      <c r="L145" s="246" t="s">
        <v>934</v>
      </c>
      <c r="M145" s="247">
        <v>1</v>
      </c>
      <c r="N145" s="24" t="s">
        <v>961</v>
      </c>
      <c r="O145" s="23" t="s">
        <v>105</v>
      </c>
      <c r="P145" s="24">
        <v>0</v>
      </c>
      <c r="Q145" s="25" t="s">
        <v>1036</v>
      </c>
      <c r="R145" s="23" t="s">
        <v>1037</v>
      </c>
      <c r="S145" s="24">
        <v>579</v>
      </c>
      <c r="T145" s="25"/>
      <c r="U145" s="25"/>
      <c r="V145" s="25"/>
    </row>
    <row r="146" spans="1:22" ht="72" x14ac:dyDescent="0.25">
      <c r="A146" s="56" t="s">
        <v>772</v>
      </c>
      <c r="B146" s="262" t="s">
        <v>494</v>
      </c>
      <c r="C146" s="30" t="s">
        <v>150</v>
      </c>
      <c r="D146" s="24" t="s">
        <v>742</v>
      </c>
      <c r="E146" s="10" t="s">
        <v>352</v>
      </c>
      <c r="F146" s="10" t="s">
        <v>1246</v>
      </c>
      <c r="G146" s="9" t="s">
        <v>1099</v>
      </c>
      <c r="H146" s="10" t="s">
        <v>1418</v>
      </c>
      <c r="I146" s="10" t="s">
        <v>1414</v>
      </c>
      <c r="J146" s="10"/>
      <c r="K146" s="25" t="s">
        <v>961</v>
      </c>
      <c r="L146" s="246" t="s">
        <v>103</v>
      </c>
      <c r="M146" s="247">
        <v>0</v>
      </c>
      <c r="N146" s="24" t="s">
        <v>933</v>
      </c>
      <c r="O146" s="23" t="s">
        <v>934</v>
      </c>
      <c r="P146" s="24">
        <v>1</v>
      </c>
      <c r="Q146" s="25" t="s">
        <v>1036</v>
      </c>
      <c r="R146" s="23" t="s">
        <v>1037</v>
      </c>
      <c r="S146" s="24">
        <v>650</v>
      </c>
      <c r="T146" s="25"/>
      <c r="U146" s="25"/>
      <c r="V146" s="25"/>
    </row>
    <row r="147" spans="1:22" ht="72" x14ac:dyDescent="0.25">
      <c r="A147" s="56" t="s">
        <v>773</v>
      </c>
      <c r="B147" s="262" t="s">
        <v>495</v>
      </c>
      <c r="C147" s="30" t="s">
        <v>1068</v>
      </c>
      <c r="D147" s="24" t="s">
        <v>742</v>
      </c>
      <c r="E147" s="10" t="s">
        <v>352</v>
      </c>
      <c r="F147" s="10" t="s">
        <v>1246</v>
      </c>
      <c r="G147" s="9" t="s">
        <v>1099</v>
      </c>
      <c r="H147" s="10" t="s">
        <v>1418</v>
      </c>
      <c r="I147" s="10" t="s">
        <v>1414</v>
      </c>
      <c r="J147" s="10"/>
      <c r="K147" s="25" t="s">
        <v>961</v>
      </c>
      <c r="L147" s="246" t="s">
        <v>104</v>
      </c>
      <c r="M147" s="247">
        <v>0</v>
      </c>
      <c r="N147" s="24" t="s">
        <v>933</v>
      </c>
      <c r="O147" s="23" t="s">
        <v>934</v>
      </c>
      <c r="P147" s="24">
        <v>2</v>
      </c>
      <c r="Q147" s="25" t="s">
        <v>1036</v>
      </c>
      <c r="R147" s="23" t="s">
        <v>1037</v>
      </c>
      <c r="S147" s="24">
        <v>1700</v>
      </c>
      <c r="T147" s="25"/>
      <c r="U147" s="25"/>
      <c r="V147" s="25"/>
    </row>
    <row r="148" spans="1:22" ht="84" x14ac:dyDescent="0.25">
      <c r="A148" s="56" t="s">
        <v>1082</v>
      </c>
      <c r="B148" s="262" t="s">
        <v>496</v>
      </c>
      <c r="C148" s="30" t="s">
        <v>1083</v>
      </c>
      <c r="D148" s="9" t="s">
        <v>1287</v>
      </c>
      <c r="E148" s="10" t="s">
        <v>352</v>
      </c>
      <c r="F148" s="10" t="s">
        <v>1299</v>
      </c>
      <c r="G148" s="9" t="s">
        <v>713</v>
      </c>
      <c r="H148" s="10" t="s">
        <v>1424</v>
      </c>
      <c r="I148" s="10"/>
      <c r="J148" s="10"/>
      <c r="K148" s="25" t="s">
        <v>933</v>
      </c>
      <c r="L148" s="246" t="s">
        <v>934</v>
      </c>
      <c r="M148" s="247">
        <v>1</v>
      </c>
      <c r="N148" s="24" t="s">
        <v>961</v>
      </c>
      <c r="O148" s="23" t="s">
        <v>103</v>
      </c>
      <c r="P148" s="24"/>
      <c r="Q148" s="25"/>
      <c r="R148" s="23"/>
      <c r="S148" s="24"/>
      <c r="T148" s="25"/>
      <c r="U148" s="25"/>
      <c r="V148" s="25"/>
    </row>
    <row r="149" spans="1:22" ht="177" customHeight="1" x14ac:dyDescent="0.25">
      <c r="A149" s="79" t="s">
        <v>146</v>
      </c>
      <c r="B149" s="262" t="s">
        <v>497</v>
      </c>
      <c r="C149" s="30" t="s">
        <v>147</v>
      </c>
      <c r="D149" s="14" t="s">
        <v>1421</v>
      </c>
      <c r="E149" s="11" t="s">
        <v>352</v>
      </c>
      <c r="F149" s="11" t="s">
        <v>1285</v>
      </c>
      <c r="G149" s="11" t="s">
        <v>1099</v>
      </c>
      <c r="H149" s="11" t="s">
        <v>1418</v>
      </c>
      <c r="I149" s="10"/>
      <c r="J149" s="10"/>
      <c r="K149" s="25" t="s">
        <v>1036</v>
      </c>
      <c r="L149" s="246" t="s">
        <v>141</v>
      </c>
      <c r="M149" s="247">
        <v>762</v>
      </c>
      <c r="N149" s="24" t="s">
        <v>933</v>
      </c>
      <c r="O149" s="23" t="s">
        <v>934</v>
      </c>
      <c r="P149" s="24">
        <v>1</v>
      </c>
      <c r="Q149" s="25"/>
      <c r="R149" s="23"/>
      <c r="S149" s="24"/>
      <c r="T149" s="25"/>
      <c r="U149" s="25"/>
      <c r="V149" s="114"/>
    </row>
    <row r="150" spans="1:22" ht="177" customHeight="1" x14ac:dyDescent="0.25">
      <c r="A150" s="79" t="s">
        <v>152</v>
      </c>
      <c r="B150" s="262" t="s">
        <v>498</v>
      </c>
      <c r="C150" s="30" t="s">
        <v>153</v>
      </c>
      <c r="D150" s="14" t="s">
        <v>1412</v>
      </c>
      <c r="E150" s="11" t="s">
        <v>352</v>
      </c>
      <c r="F150" s="11" t="s">
        <v>1285</v>
      </c>
      <c r="G150" s="11" t="s">
        <v>1099</v>
      </c>
      <c r="H150" s="11" t="s">
        <v>1418</v>
      </c>
      <c r="I150" s="10"/>
      <c r="J150" s="10"/>
      <c r="K150" s="25" t="s">
        <v>1036</v>
      </c>
      <c r="L150" s="246" t="s">
        <v>141</v>
      </c>
      <c r="M150" s="247">
        <v>569</v>
      </c>
      <c r="N150" s="24" t="s">
        <v>933</v>
      </c>
      <c r="O150" s="23" t="s">
        <v>934</v>
      </c>
      <c r="P150" s="24">
        <v>1</v>
      </c>
      <c r="Q150" s="25"/>
      <c r="R150" s="23"/>
      <c r="S150" s="24"/>
      <c r="T150" s="25"/>
      <c r="U150" s="25"/>
      <c r="V150" s="114"/>
    </row>
    <row r="151" spans="1:22" ht="24" x14ac:dyDescent="0.25">
      <c r="A151" s="391" t="s">
        <v>216</v>
      </c>
      <c r="B151" s="392"/>
      <c r="C151" s="391" t="s">
        <v>219</v>
      </c>
      <c r="D151" s="415"/>
      <c r="E151" s="415"/>
      <c r="F151" s="415"/>
      <c r="G151" s="415"/>
      <c r="H151" s="415"/>
      <c r="I151" s="415"/>
      <c r="J151" s="415"/>
      <c r="K151" s="419"/>
      <c r="L151" s="419"/>
      <c r="M151" s="420"/>
      <c r="N151" s="421"/>
      <c r="O151" s="419"/>
      <c r="P151" s="421"/>
      <c r="Q151" s="419"/>
      <c r="R151" s="419"/>
      <c r="S151" s="421"/>
      <c r="T151" s="419"/>
      <c r="U151" s="419"/>
      <c r="V151" s="419"/>
    </row>
    <row r="152" spans="1:22" ht="213.75" customHeight="1" x14ac:dyDescent="0.25">
      <c r="A152" s="39" t="s">
        <v>774</v>
      </c>
      <c r="B152" s="262" t="s">
        <v>499</v>
      </c>
      <c r="C152" s="30" t="s">
        <v>301</v>
      </c>
      <c r="D152" s="11" t="s">
        <v>742</v>
      </c>
      <c r="E152" s="47" t="s">
        <v>352</v>
      </c>
      <c r="F152" s="11" t="s">
        <v>1246</v>
      </c>
      <c r="G152" s="89" t="s">
        <v>1098</v>
      </c>
      <c r="H152" s="11" t="s">
        <v>1418</v>
      </c>
      <c r="I152" s="11" t="s">
        <v>1414</v>
      </c>
      <c r="J152" s="10"/>
      <c r="K152" s="279" t="s">
        <v>323</v>
      </c>
      <c r="L152" s="31" t="s">
        <v>324</v>
      </c>
      <c r="M152" s="279">
        <v>16</v>
      </c>
      <c r="N152" s="24" t="s">
        <v>931</v>
      </c>
      <c r="O152" s="23" t="s">
        <v>932</v>
      </c>
      <c r="P152" s="24">
        <v>1</v>
      </c>
      <c r="Q152" s="25" t="s">
        <v>1036</v>
      </c>
      <c r="R152" s="23" t="s">
        <v>1037</v>
      </c>
      <c r="S152" s="24">
        <v>206</v>
      </c>
      <c r="T152" s="31" t="s">
        <v>325</v>
      </c>
      <c r="U152" s="31" t="s">
        <v>326</v>
      </c>
      <c r="V152" s="279">
        <v>3</v>
      </c>
    </row>
    <row r="153" spans="1:22" ht="177" customHeight="1" x14ac:dyDescent="0.25">
      <c r="A153" s="39" t="s">
        <v>132</v>
      </c>
      <c r="B153" s="262" t="s">
        <v>500</v>
      </c>
      <c r="C153" s="30" t="s">
        <v>133</v>
      </c>
      <c r="D153" s="11" t="s">
        <v>742</v>
      </c>
      <c r="E153" s="47" t="s">
        <v>352</v>
      </c>
      <c r="F153" s="11" t="s">
        <v>1246</v>
      </c>
      <c r="G153" s="89" t="s">
        <v>1098</v>
      </c>
      <c r="H153" s="11" t="s">
        <v>1418</v>
      </c>
      <c r="I153" s="11" t="s">
        <v>1414</v>
      </c>
      <c r="J153" s="10"/>
      <c r="K153" s="279" t="s">
        <v>323</v>
      </c>
      <c r="L153" s="31" t="s">
        <v>324</v>
      </c>
      <c r="M153" s="279">
        <v>35</v>
      </c>
      <c r="N153" s="24" t="s">
        <v>931</v>
      </c>
      <c r="O153" s="23" t="s">
        <v>932</v>
      </c>
      <c r="P153" s="24">
        <v>1</v>
      </c>
      <c r="Q153" s="25" t="s">
        <v>1036</v>
      </c>
      <c r="R153" s="23" t="s">
        <v>1037</v>
      </c>
      <c r="S153" s="24">
        <v>144</v>
      </c>
      <c r="T153" s="31" t="s">
        <v>325</v>
      </c>
      <c r="U153" s="31" t="s">
        <v>326</v>
      </c>
      <c r="V153" s="279">
        <v>3</v>
      </c>
    </row>
    <row r="154" spans="1:22" ht="161.25" customHeight="1" x14ac:dyDescent="0.25">
      <c r="A154" s="275" t="s">
        <v>318</v>
      </c>
      <c r="B154" s="262" t="s">
        <v>501</v>
      </c>
      <c r="C154" s="275" t="s">
        <v>319</v>
      </c>
      <c r="D154" s="270" t="s">
        <v>1421</v>
      </c>
      <c r="E154" s="32" t="s">
        <v>352</v>
      </c>
      <c r="F154" s="270" t="s">
        <v>1285</v>
      </c>
      <c r="G154" s="270" t="s">
        <v>1098</v>
      </c>
      <c r="H154" s="270" t="s">
        <v>1418</v>
      </c>
      <c r="I154" s="275"/>
      <c r="J154" s="275"/>
      <c r="K154" s="279" t="s">
        <v>931</v>
      </c>
      <c r="L154" s="31" t="s">
        <v>932</v>
      </c>
      <c r="M154" s="279">
        <v>1</v>
      </c>
      <c r="N154" s="24" t="s">
        <v>1036</v>
      </c>
      <c r="O154" s="23" t="s">
        <v>322</v>
      </c>
      <c r="P154" s="24">
        <v>205</v>
      </c>
      <c r="Q154" s="25" t="s">
        <v>323</v>
      </c>
      <c r="R154" s="23" t="s">
        <v>324</v>
      </c>
      <c r="S154" s="24">
        <v>25</v>
      </c>
      <c r="T154" s="31" t="s">
        <v>325</v>
      </c>
      <c r="U154" s="31" t="s">
        <v>326</v>
      </c>
      <c r="V154" s="279">
        <v>2</v>
      </c>
    </row>
    <row r="155" spans="1:22" ht="169.5" customHeight="1" x14ac:dyDescent="0.25">
      <c r="A155" s="279" t="s">
        <v>320</v>
      </c>
      <c r="B155" s="262" t="s">
        <v>502</v>
      </c>
      <c r="C155" s="275" t="s">
        <v>321</v>
      </c>
      <c r="D155" s="270" t="s">
        <v>1421</v>
      </c>
      <c r="E155" s="34" t="s">
        <v>352</v>
      </c>
      <c r="F155" s="270" t="s">
        <v>1285</v>
      </c>
      <c r="G155" s="270" t="s">
        <v>1098</v>
      </c>
      <c r="H155" s="280" t="s">
        <v>1418</v>
      </c>
      <c r="I155" s="279"/>
      <c r="J155" s="279"/>
      <c r="K155" s="279" t="s">
        <v>931</v>
      </c>
      <c r="L155" s="31" t="s">
        <v>932</v>
      </c>
      <c r="M155" s="279">
        <v>1</v>
      </c>
      <c r="N155" s="24" t="s">
        <v>1036</v>
      </c>
      <c r="O155" s="23" t="s">
        <v>322</v>
      </c>
      <c r="P155" s="24">
        <v>205</v>
      </c>
      <c r="Q155" s="25" t="s">
        <v>323</v>
      </c>
      <c r="R155" s="23" t="s">
        <v>324</v>
      </c>
      <c r="S155" s="24">
        <v>24</v>
      </c>
      <c r="T155" s="31" t="s">
        <v>325</v>
      </c>
      <c r="U155" s="31" t="s">
        <v>326</v>
      </c>
      <c r="V155" s="279">
        <v>2</v>
      </c>
    </row>
    <row r="156" spans="1:22" ht="169.5" customHeight="1" x14ac:dyDescent="0.25">
      <c r="A156" s="275" t="s">
        <v>1504</v>
      </c>
      <c r="B156" s="262" t="s">
        <v>503</v>
      </c>
      <c r="C156" s="31" t="s">
        <v>1505</v>
      </c>
      <c r="D156" s="31" t="s">
        <v>742</v>
      </c>
      <c r="E156" s="31" t="s">
        <v>352</v>
      </c>
      <c r="F156" s="31" t="s">
        <v>1246</v>
      </c>
      <c r="G156" s="275" t="s">
        <v>1098</v>
      </c>
      <c r="H156" s="31" t="s">
        <v>1418</v>
      </c>
      <c r="I156" s="31"/>
      <c r="J156" s="31"/>
      <c r="K156" s="279" t="s">
        <v>931</v>
      </c>
      <c r="L156" s="31" t="s">
        <v>932</v>
      </c>
      <c r="M156" s="279">
        <v>1</v>
      </c>
      <c r="N156" s="24" t="s">
        <v>1036</v>
      </c>
      <c r="O156" s="23" t="s">
        <v>322</v>
      </c>
      <c r="P156" s="24">
        <v>254</v>
      </c>
      <c r="Q156" s="25" t="s">
        <v>323</v>
      </c>
      <c r="R156" s="23" t="s">
        <v>324</v>
      </c>
      <c r="S156" s="24">
        <v>80</v>
      </c>
      <c r="T156" s="31" t="s">
        <v>325</v>
      </c>
      <c r="U156" s="31" t="s">
        <v>326</v>
      </c>
      <c r="V156" s="279">
        <v>4</v>
      </c>
    </row>
    <row r="157" spans="1:22" ht="48" x14ac:dyDescent="0.25">
      <c r="A157" s="391" t="s">
        <v>217</v>
      </c>
      <c r="B157" s="392"/>
      <c r="C157" s="391" t="s">
        <v>220</v>
      </c>
      <c r="D157" s="415"/>
      <c r="E157" s="415"/>
      <c r="F157" s="415"/>
      <c r="G157" s="415"/>
      <c r="H157" s="415"/>
      <c r="I157" s="415"/>
      <c r="J157" s="415"/>
      <c r="K157" s="419"/>
      <c r="L157" s="419"/>
      <c r="M157" s="420"/>
      <c r="N157" s="421"/>
      <c r="O157" s="419"/>
      <c r="P157" s="421"/>
      <c r="Q157" s="419"/>
      <c r="R157" s="419"/>
      <c r="S157" s="421"/>
      <c r="T157" s="419"/>
      <c r="U157" s="419"/>
      <c r="V157" s="419"/>
    </row>
    <row r="158" spans="1:22" ht="144" x14ac:dyDescent="0.25">
      <c r="A158" s="31" t="s">
        <v>1029</v>
      </c>
      <c r="B158" s="262" t="s">
        <v>504</v>
      </c>
      <c r="C158" s="31" t="s">
        <v>327</v>
      </c>
      <c r="D158" s="31" t="s">
        <v>1024</v>
      </c>
      <c r="E158" s="31" t="s">
        <v>352</v>
      </c>
      <c r="F158" s="31" t="s">
        <v>1025</v>
      </c>
      <c r="G158" s="31" t="s">
        <v>1098</v>
      </c>
      <c r="H158" s="31" t="s">
        <v>1418</v>
      </c>
      <c r="I158" s="31"/>
      <c r="J158" s="268"/>
      <c r="K158" s="266" t="s">
        <v>931</v>
      </c>
      <c r="L158" s="266" t="s">
        <v>932</v>
      </c>
      <c r="M158" s="267">
        <v>1</v>
      </c>
      <c r="N158" s="279" t="s">
        <v>1036</v>
      </c>
      <c r="O158" s="285" t="s">
        <v>322</v>
      </c>
      <c r="P158" s="267">
        <v>56</v>
      </c>
      <c r="Q158" s="279" t="s">
        <v>323</v>
      </c>
      <c r="R158" s="31" t="s">
        <v>324</v>
      </c>
      <c r="S158" s="279">
        <v>20</v>
      </c>
      <c r="T158" s="31" t="s">
        <v>325</v>
      </c>
      <c r="U158" s="31" t="s">
        <v>326</v>
      </c>
      <c r="V158" s="279">
        <v>2</v>
      </c>
    </row>
    <row r="159" spans="1:22" ht="36" x14ac:dyDescent="0.25">
      <c r="A159" s="391" t="s">
        <v>221</v>
      </c>
      <c r="B159" s="392"/>
      <c r="C159" s="391" t="s">
        <v>224</v>
      </c>
      <c r="D159" s="415"/>
      <c r="E159" s="415"/>
      <c r="F159" s="415"/>
      <c r="G159" s="415"/>
      <c r="H159" s="415"/>
      <c r="I159" s="415"/>
      <c r="J159" s="415"/>
      <c r="K159" s="419"/>
      <c r="L159" s="419"/>
      <c r="M159" s="420"/>
      <c r="N159" s="421"/>
      <c r="O159" s="419"/>
      <c r="P159" s="421"/>
      <c r="Q159" s="419"/>
      <c r="R159" s="419"/>
      <c r="S159" s="421"/>
      <c r="T159" s="419"/>
      <c r="U159" s="419"/>
      <c r="V159" s="419"/>
    </row>
    <row r="160" spans="1:22" ht="48" x14ac:dyDescent="0.25">
      <c r="A160" s="23" t="s">
        <v>349</v>
      </c>
      <c r="B160" s="262" t="s">
        <v>505</v>
      </c>
      <c r="C160" s="23" t="s">
        <v>350</v>
      </c>
      <c r="D160" s="10" t="s">
        <v>1422</v>
      </c>
      <c r="E160" s="10" t="s">
        <v>351</v>
      </c>
      <c r="F160" s="10" t="s">
        <v>1290</v>
      </c>
      <c r="G160" s="24" t="s">
        <v>713</v>
      </c>
      <c r="H160" s="24" t="s">
        <v>1424</v>
      </c>
      <c r="I160" s="10"/>
      <c r="J160" s="10"/>
      <c r="K160" s="246" t="s">
        <v>925</v>
      </c>
      <c r="L160" s="246" t="s">
        <v>926</v>
      </c>
      <c r="M160" s="59">
        <v>1</v>
      </c>
      <c r="N160" s="248" t="s">
        <v>933</v>
      </c>
      <c r="O160" s="246" t="s">
        <v>934</v>
      </c>
      <c r="P160" s="10">
        <v>1</v>
      </c>
      <c r="Q160" s="25"/>
      <c r="R160" s="25"/>
      <c r="S160" s="24"/>
      <c r="T160" s="25"/>
      <c r="U160" s="25"/>
      <c r="V160" s="25"/>
    </row>
    <row r="161" spans="1:22" ht="60" x14ac:dyDescent="0.25">
      <c r="A161" s="391" t="s">
        <v>222</v>
      </c>
      <c r="B161" s="392"/>
      <c r="C161" s="391" t="s">
        <v>1526</v>
      </c>
      <c r="D161" s="415"/>
      <c r="E161" s="415"/>
      <c r="F161" s="415"/>
      <c r="G161" s="415"/>
      <c r="H161" s="415"/>
      <c r="I161" s="415"/>
      <c r="J161" s="415"/>
      <c r="K161" s="419"/>
      <c r="L161" s="419"/>
      <c r="M161" s="420"/>
      <c r="N161" s="421"/>
      <c r="O161" s="419"/>
      <c r="P161" s="421"/>
      <c r="Q161" s="419"/>
      <c r="R161" s="419"/>
      <c r="S161" s="421"/>
      <c r="T161" s="419"/>
      <c r="U161" s="419"/>
      <c r="V161" s="419"/>
    </row>
    <row r="162" spans="1:22" ht="48" x14ac:dyDescent="0.25">
      <c r="A162" s="391" t="s">
        <v>223</v>
      </c>
      <c r="B162" s="392"/>
      <c r="C162" s="391" t="s">
        <v>1527</v>
      </c>
      <c r="D162" s="415"/>
      <c r="E162" s="415"/>
      <c r="F162" s="415"/>
      <c r="G162" s="415"/>
      <c r="H162" s="415"/>
      <c r="I162" s="415"/>
      <c r="J162" s="415"/>
      <c r="K162" s="419"/>
      <c r="L162" s="419"/>
      <c r="M162" s="420"/>
      <c r="N162" s="421"/>
      <c r="O162" s="419"/>
      <c r="P162" s="421"/>
      <c r="Q162" s="419"/>
      <c r="R162" s="419"/>
      <c r="S162" s="421"/>
      <c r="T162" s="419"/>
      <c r="U162" s="419"/>
      <c r="V162" s="419"/>
    </row>
    <row r="163" spans="1:22" ht="48" x14ac:dyDescent="0.25">
      <c r="A163" s="42" t="s">
        <v>1460</v>
      </c>
      <c r="B163" s="46"/>
      <c r="C163" s="42" t="s">
        <v>1461</v>
      </c>
      <c r="D163" s="97"/>
      <c r="E163" s="97"/>
      <c r="F163" s="97"/>
      <c r="G163" s="97"/>
      <c r="H163" s="97"/>
      <c r="I163" s="97"/>
      <c r="J163" s="97"/>
      <c r="K163" s="105"/>
      <c r="L163" s="105"/>
      <c r="M163" s="245"/>
      <c r="N163" s="104"/>
      <c r="O163" s="105"/>
      <c r="P163" s="104"/>
      <c r="Q163" s="105"/>
      <c r="R163" s="105"/>
      <c r="S163" s="104"/>
      <c r="T163" s="105"/>
      <c r="U163" s="105"/>
      <c r="V163" s="105"/>
    </row>
    <row r="164" spans="1:22" ht="48" x14ac:dyDescent="0.25">
      <c r="A164" s="391" t="s">
        <v>1528</v>
      </c>
      <c r="B164" s="392"/>
      <c r="C164" s="391" t="s">
        <v>1531</v>
      </c>
      <c r="D164" s="415"/>
      <c r="E164" s="415"/>
      <c r="F164" s="415"/>
      <c r="G164" s="415"/>
      <c r="H164" s="415"/>
      <c r="I164" s="415"/>
      <c r="J164" s="415"/>
      <c r="K164" s="419"/>
      <c r="L164" s="419"/>
      <c r="M164" s="420"/>
      <c r="N164" s="421"/>
      <c r="O164" s="419"/>
      <c r="P164" s="421"/>
      <c r="Q164" s="419"/>
      <c r="R164" s="419"/>
      <c r="S164" s="421"/>
      <c r="T164" s="419"/>
      <c r="U164" s="419"/>
      <c r="V164" s="419"/>
    </row>
    <row r="165" spans="1:22" ht="144" x14ac:dyDescent="0.25">
      <c r="A165" s="23" t="s">
        <v>699</v>
      </c>
      <c r="B165" s="262" t="s">
        <v>506</v>
      </c>
      <c r="C165" s="31" t="s">
        <v>328</v>
      </c>
      <c r="D165" s="10" t="s">
        <v>1412</v>
      </c>
      <c r="E165" s="10" t="s">
        <v>352</v>
      </c>
      <c r="F165" s="10" t="s">
        <v>1300</v>
      </c>
      <c r="G165" s="9" t="s">
        <v>1098</v>
      </c>
      <c r="H165" s="10" t="s">
        <v>1418</v>
      </c>
      <c r="I165" s="9"/>
      <c r="J165" s="9"/>
      <c r="K165" s="246" t="s">
        <v>931</v>
      </c>
      <c r="L165" s="246" t="s">
        <v>932</v>
      </c>
      <c r="M165" s="247">
        <v>1</v>
      </c>
      <c r="N165" s="279" t="s">
        <v>1036</v>
      </c>
      <c r="O165" s="286" t="s">
        <v>322</v>
      </c>
      <c r="P165" s="25">
        <v>180</v>
      </c>
      <c r="Q165" s="25" t="s">
        <v>323</v>
      </c>
      <c r="R165" s="23" t="s">
        <v>324</v>
      </c>
      <c r="S165" s="25">
        <v>0</v>
      </c>
      <c r="T165" s="23" t="s">
        <v>325</v>
      </c>
      <c r="U165" s="23" t="s">
        <v>326</v>
      </c>
      <c r="V165" s="25">
        <v>2</v>
      </c>
    </row>
    <row r="166" spans="1:22" ht="60" x14ac:dyDescent="0.25">
      <c r="A166" s="23" t="s">
        <v>775</v>
      </c>
      <c r="B166" s="262" t="s">
        <v>507</v>
      </c>
      <c r="C166" s="23" t="s">
        <v>1344</v>
      </c>
      <c r="D166" s="10" t="s">
        <v>1419</v>
      </c>
      <c r="E166" s="10" t="s">
        <v>348</v>
      </c>
      <c r="F166" s="10" t="s">
        <v>1298</v>
      </c>
      <c r="G166" s="10" t="s">
        <v>1056</v>
      </c>
      <c r="H166" s="10" t="s">
        <v>1418</v>
      </c>
      <c r="I166" s="10"/>
      <c r="J166" s="10"/>
      <c r="K166" s="23" t="s">
        <v>1669</v>
      </c>
      <c r="L166" s="23" t="s">
        <v>1327</v>
      </c>
      <c r="M166" s="247">
        <v>1</v>
      </c>
      <c r="N166" s="24" t="s">
        <v>1670</v>
      </c>
      <c r="O166" s="23" t="s">
        <v>98</v>
      </c>
      <c r="P166" s="24">
        <v>812</v>
      </c>
      <c r="Q166" s="25" t="s">
        <v>1671</v>
      </c>
      <c r="R166" s="23" t="s">
        <v>99</v>
      </c>
      <c r="S166" s="24">
        <v>1</v>
      </c>
      <c r="T166" s="25"/>
      <c r="U166" s="25"/>
      <c r="V166" s="25"/>
    </row>
    <row r="167" spans="1:22" ht="208.5" customHeight="1" x14ac:dyDescent="0.25">
      <c r="A167" s="23" t="s">
        <v>776</v>
      </c>
      <c r="B167" s="262" t="s">
        <v>508</v>
      </c>
      <c r="C167" s="23" t="s">
        <v>43</v>
      </c>
      <c r="D167" s="10" t="s">
        <v>1419</v>
      </c>
      <c r="E167" s="10" t="s">
        <v>352</v>
      </c>
      <c r="F167" s="10" t="s">
        <v>1298</v>
      </c>
      <c r="G167" s="14" t="s">
        <v>1098</v>
      </c>
      <c r="H167" s="10" t="s">
        <v>1418</v>
      </c>
      <c r="I167" s="10"/>
      <c r="J167" s="52"/>
      <c r="K167" s="246" t="s">
        <v>931</v>
      </c>
      <c r="L167" s="246" t="s">
        <v>932</v>
      </c>
      <c r="M167" s="247">
        <v>1</v>
      </c>
      <c r="N167" s="279" t="s">
        <v>1036</v>
      </c>
      <c r="O167" s="286" t="s">
        <v>322</v>
      </c>
      <c r="P167" s="25">
        <v>241</v>
      </c>
      <c r="Q167" s="25" t="s">
        <v>323</v>
      </c>
      <c r="R167" s="23" t="s">
        <v>324</v>
      </c>
      <c r="S167" s="25">
        <v>56</v>
      </c>
      <c r="T167" s="23" t="s">
        <v>325</v>
      </c>
      <c r="U167" s="23" t="s">
        <v>326</v>
      </c>
      <c r="V167" s="25">
        <v>6</v>
      </c>
    </row>
    <row r="168" spans="1:22" ht="182.25" customHeight="1" x14ac:dyDescent="0.25">
      <c r="A168" s="23" t="s">
        <v>777</v>
      </c>
      <c r="B168" s="262" t="s">
        <v>509</v>
      </c>
      <c r="C168" s="19" t="s">
        <v>127</v>
      </c>
      <c r="D168" s="9" t="s">
        <v>1287</v>
      </c>
      <c r="E168" s="13" t="s">
        <v>352</v>
      </c>
      <c r="F168" s="9" t="s">
        <v>1299</v>
      </c>
      <c r="G168" s="9" t="s">
        <v>1099</v>
      </c>
      <c r="H168" s="13" t="s">
        <v>1418</v>
      </c>
      <c r="I168" s="13"/>
      <c r="J168" s="13"/>
      <c r="K168" s="246" t="s">
        <v>933</v>
      </c>
      <c r="L168" s="246" t="s">
        <v>934</v>
      </c>
      <c r="M168" s="247">
        <v>2</v>
      </c>
      <c r="N168" s="279" t="s">
        <v>1036</v>
      </c>
      <c r="O168" s="286" t="s">
        <v>141</v>
      </c>
      <c r="P168" s="25">
        <v>1090</v>
      </c>
      <c r="Q168" s="25"/>
      <c r="R168" s="23"/>
      <c r="S168" s="25"/>
      <c r="T168" s="23"/>
      <c r="U168" s="23"/>
      <c r="V168" s="25"/>
    </row>
    <row r="169" spans="1:22" ht="144" x14ac:dyDescent="0.25">
      <c r="A169" s="23" t="s">
        <v>778</v>
      </c>
      <c r="B169" s="262" t="s">
        <v>510</v>
      </c>
      <c r="C169" s="264" t="s">
        <v>329</v>
      </c>
      <c r="D169" s="9" t="s">
        <v>1287</v>
      </c>
      <c r="E169" s="13" t="s">
        <v>352</v>
      </c>
      <c r="F169" s="15" t="s">
        <v>1299</v>
      </c>
      <c r="G169" s="9" t="s">
        <v>1098</v>
      </c>
      <c r="H169" s="13" t="s">
        <v>1418</v>
      </c>
      <c r="I169" s="13"/>
      <c r="J169" s="13"/>
      <c r="K169" s="246" t="s">
        <v>931</v>
      </c>
      <c r="L169" s="246" t="s">
        <v>932</v>
      </c>
      <c r="M169" s="247">
        <v>1</v>
      </c>
      <c r="N169" s="279" t="s">
        <v>1036</v>
      </c>
      <c r="O169" s="286" t="s">
        <v>322</v>
      </c>
      <c r="P169" s="25">
        <v>192</v>
      </c>
      <c r="Q169" s="25" t="s">
        <v>323</v>
      </c>
      <c r="R169" s="23" t="s">
        <v>324</v>
      </c>
      <c r="S169" s="25">
        <v>20</v>
      </c>
      <c r="T169" s="23" t="s">
        <v>325</v>
      </c>
      <c r="U169" s="23" t="s">
        <v>326</v>
      </c>
      <c r="V169" s="25">
        <v>4</v>
      </c>
    </row>
    <row r="170" spans="1:22" ht="48" x14ac:dyDescent="0.25">
      <c r="A170" s="23" t="s">
        <v>779</v>
      </c>
      <c r="B170" s="262" t="s">
        <v>1626</v>
      </c>
      <c r="C170" s="19" t="s">
        <v>712</v>
      </c>
      <c r="D170" s="9" t="s">
        <v>1287</v>
      </c>
      <c r="E170" s="13" t="s">
        <v>352</v>
      </c>
      <c r="F170" s="9" t="s">
        <v>1299</v>
      </c>
      <c r="G170" s="13" t="s">
        <v>713</v>
      </c>
      <c r="H170" s="13" t="s">
        <v>1418</v>
      </c>
      <c r="I170" s="13"/>
      <c r="J170" s="13"/>
      <c r="K170" s="23" t="s">
        <v>1672</v>
      </c>
      <c r="L170" s="23" t="s">
        <v>1046</v>
      </c>
      <c r="M170" s="247">
        <v>1</v>
      </c>
      <c r="N170" s="24"/>
      <c r="O170" s="25"/>
      <c r="P170" s="24"/>
      <c r="Q170" s="25"/>
      <c r="R170" s="25"/>
      <c r="S170" s="24"/>
      <c r="T170" s="25"/>
      <c r="U170" s="25"/>
      <c r="V170" s="25"/>
    </row>
    <row r="171" spans="1:22" ht="36" x14ac:dyDescent="0.25">
      <c r="A171" s="23" t="s">
        <v>780</v>
      </c>
      <c r="B171" s="262" t="s">
        <v>1625</v>
      </c>
      <c r="C171" s="36" t="s">
        <v>1084</v>
      </c>
      <c r="D171" s="14" t="s">
        <v>1287</v>
      </c>
      <c r="E171" s="12" t="s">
        <v>352</v>
      </c>
      <c r="F171" s="35" t="s">
        <v>1299</v>
      </c>
      <c r="G171" s="12" t="s">
        <v>1624</v>
      </c>
      <c r="H171" s="13" t="s">
        <v>1418</v>
      </c>
      <c r="I171" s="13"/>
      <c r="J171" s="13"/>
      <c r="K171" s="23" t="s">
        <v>1672</v>
      </c>
      <c r="L171" s="23" t="s">
        <v>1046</v>
      </c>
      <c r="M171" s="247">
        <v>1</v>
      </c>
      <c r="N171" s="24"/>
      <c r="O171" s="25"/>
      <c r="P171" s="24"/>
      <c r="Q171" s="25"/>
      <c r="R171" s="25"/>
      <c r="S171" s="24"/>
      <c r="T171" s="25"/>
      <c r="U171" s="25"/>
      <c r="V171" s="25"/>
    </row>
    <row r="172" spans="1:22" ht="36" x14ac:dyDescent="0.25">
      <c r="A172" s="23" t="s">
        <v>781</v>
      </c>
      <c r="B172" s="262" t="s">
        <v>511</v>
      </c>
      <c r="C172" s="19" t="s">
        <v>714</v>
      </c>
      <c r="D172" s="9" t="s">
        <v>1287</v>
      </c>
      <c r="E172" s="13" t="s">
        <v>352</v>
      </c>
      <c r="F172" s="9" t="s">
        <v>1299</v>
      </c>
      <c r="G172" s="13" t="s">
        <v>713</v>
      </c>
      <c r="H172" s="13" t="s">
        <v>1418</v>
      </c>
      <c r="I172" s="13"/>
      <c r="J172" s="13"/>
      <c r="K172" s="23" t="s">
        <v>1673</v>
      </c>
      <c r="L172" s="23" t="s">
        <v>1047</v>
      </c>
      <c r="M172" s="247">
        <v>1</v>
      </c>
      <c r="N172" s="24"/>
      <c r="O172" s="25"/>
      <c r="P172" s="24"/>
      <c r="Q172" s="25"/>
      <c r="R172" s="25"/>
      <c r="S172" s="24"/>
      <c r="T172" s="25"/>
      <c r="U172" s="25"/>
      <c r="V172" s="25"/>
    </row>
    <row r="173" spans="1:22" ht="60" x14ac:dyDescent="0.25">
      <c r="A173" s="23" t="s">
        <v>782</v>
      </c>
      <c r="B173" s="262" t="s">
        <v>1627</v>
      </c>
      <c r="C173" s="19" t="s">
        <v>715</v>
      </c>
      <c r="D173" s="13" t="s">
        <v>1287</v>
      </c>
      <c r="E173" s="13" t="s">
        <v>716</v>
      </c>
      <c r="F173" s="13" t="s">
        <v>1299</v>
      </c>
      <c r="G173" s="13" t="s">
        <v>713</v>
      </c>
      <c r="H173" s="13" t="s">
        <v>1418</v>
      </c>
      <c r="I173" s="13"/>
      <c r="J173" s="13"/>
      <c r="K173" s="23" t="s">
        <v>1674</v>
      </c>
      <c r="L173" s="23" t="s">
        <v>1048</v>
      </c>
      <c r="M173" s="247">
        <v>1</v>
      </c>
      <c r="N173" s="24"/>
      <c r="O173" s="25"/>
      <c r="P173" s="24"/>
      <c r="Q173" s="25"/>
      <c r="R173" s="25"/>
      <c r="S173" s="24"/>
      <c r="T173" s="25"/>
      <c r="U173" s="25"/>
      <c r="V173" s="25"/>
    </row>
    <row r="174" spans="1:22" ht="36" x14ac:dyDescent="0.25">
      <c r="A174" s="23" t="s">
        <v>783</v>
      </c>
      <c r="B174" s="262" t="s">
        <v>1628</v>
      </c>
      <c r="C174" s="19" t="s">
        <v>717</v>
      </c>
      <c r="D174" s="13" t="s">
        <v>1287</v>
      </c>
      <c r="E174" s="13" t="s">
        <v>716</v>
      </c>
      <c r="F174" s="13" t="s">
        <v>1299</v>
      </c>
      <c r="G174" s="13" t="s">
        <v>713</v>
      </c>
      <c r="H174" s="13" t="s">
        <v>1418</v>
      </c>
      <c r="I174" s="13"/>
      <c r="J174" s="13"/>
      <c r="K174" s="23" t="s">
        <v>1675</v>
      </c>
      <c r="L174" s="23" t="s">
        <v>1049</v>
      </c>
      <c r="M174" s="247">
        <v>1</v>
      </c>
      <c r="N174" s="24"/>
      <c r="O174" s="25"/>
      <c r="P174" s="24"/>
      <c r="Q174" s="25"/>
      <c r="R174" s="25"/>
      <c r="S174" s="24"/>
      <c r="T174" s="25"/>
      <c r="U174" s="25"/>
      <c r="V174" s="25"/>
    </row>
    <row r="175" spans="1:22" ht="48" x14ac:dyDescent="0.25">
      <c r="A175" s="23" t="s">
        <v>784</v>
      </c>
      <c r="B175" s="262" t="s">
        <v>512</v>
      </c>
      <c r="C175" s="19" t="s">
        <v>718</v>
      </c>
      <c r="D175" s="9" t="s">
        <v>1287</v>
      </c>
      <c r="E175" s="13" t="s">
        <v>352</v>
      </c>
      <c r="F175" s="13" t="s">
        <v>1299</v>
      </c>
      <c r="G175" s="13" t="s">
        <v>713</v>
      </c>
      <c r="H175" s="13" t="s">
        <v>1418</v>
      </c>
      <c r="I175" s="13"/>
      <c r="J175" s="13"/>
      <c r="K175" s="23" t="s">
        <v>1676</v>
      </c>
      <c r="L175" s="23" t="s">
        <v>1050</v>
      </c>
      <c r="M175" s="247">
        <v>1</v>
      </c>
      <c r="N175" s="24"/>
      <c r="O175" s="25"/>
      <c r="P175" s="24"/>
      <c r="Q175" s="25"/>
      <c r="R175" s="25"/>
      <c r="S175" s="24"/>
      <c r="T175" s="25"/>
      <c r="U175" s="25"/>
      <c r="V175" s="25"/>
    </row>
    <row r="176" spans="1:22" ht="36" x14ac:dyDescent="0.25">
      <c r="A176" s="23" t="s">
        <v>785</v>
      </c>
      <c r="B176" s="262" t="s">
        <v>513</v>
      </c>
      <c r="C176" s="30" t="s">
        <v>1085</v>
      </c>
      <c r="D176" s="10" t="s">
        <v>1287</v>
      </c>
      <c r="E176" s="10" t="s">
        <v>352</v>
      </c>
      <c r="F176" s="27" t="s">
        <v>1299</v>
      </c>
      <c r="G176" s="8" t="s">
        <v>713</v>
      </c>
      <c r="H176" s="10" t="s">
        <v>1424</v>
      </c>
      <c r="I176" s="10"/>
      <c r="J176" s="10"/>
      <c r="K176" s="23" t="s">
        <v>1677</v>
      </c>
      <c r="L176" s="23" t="s">
        <v>1090</v>
      </c>
      <c r="M176" s="59">
        <v>1</v>
      </c>
      <c r="N176" s="24"/>
      <c r="O176" s="25"/>
      <c r="P176" s="24"/>
      <c r="Q176" s="25"/>
      <c r="R176" s="25"/>
      <c r="S176" s="24"/>
      <c r="T176" s="25"/>
      <c r="U176" s="25"/>
      <c r="V176" s="25"/>
    </row>
    <row r="177" spans="1:22" ht="72" x14ac:dyDescent="0.25">
      <c r="A177" s="30" t="s">
        <v>138</v>
      </c>
      <c r="B177" s="262" t="s">
        <v>514</v>
      </c>
      <c r="C177" s="30" t="s">
        <v>139</v>
      </c>
      <c r="D177" s="10" t="s">
        <v>1416</v>
      </c>
      <c r="E177" s="10" t="s">
        <v>352</v>
      </c>
      <c r="F177" s="27" t="s">
        <v>1280</v>
      </c>
      <c r="G177" s="9" t="s">
        <v>1099</v>
      </c>
      <c r="H177" s="10" t="s">
        <v>1418</v>
      </c>
      <c r="I177" s="10"/>
      <c r="J177" s="10"/>
      <c r="K177" s="266" t="s">
        <v>1036</v>
      </c>
      <c r="L177" s="266" t="s">
        <v>141</v>
      </c>
      <c r="M177" s="59">
        <v>305</v>
      </c>
      <c r="N177" s="279" t="s">
        <v>140</v>
      </c>
      <c r="O177" s="285" t="s">
        <v>934</v>
      </c>
      <c r="P177" s="24">
        <v>1</v>
      </c>
      <c r="Q177" s="279" t="s">
        <v>323</v>
      </c>
      <c r="R177" s="31" t="s">
        <v>324</v>
      </c>
      <c r="S177" s="59">
        <v>20</v>
      </c>
      <c r="T177" s="31"/>
      <c r="U177" s="31"/>
      <c r="V177" s="24"/>
    </row>
    <row r="178" spans="1:22" ht="48" x14ac:dyDescent="0.25">
      <c r="A178" s="30" t="s">
        <v>142</v>
      </c>
      <c r="B178" s="262" t="s">
        <v>515</v>
      </c>
      <c r="C178" s="30" t="s">
        <v>151</v>
      </c>
      <c r="D178" s="10" t="s">
        <v>1422</v>
      </c>
      <c r="E178" s="10" t="s">
        <v>352</v>
      </c>
      <c r="F178" s="27" t="s">
        <v>1290</v>
      </c>
      <c r="G178" s="9" t="s">
        <v>1099</v>
      </c>
      <c r="H178" s="10" t="s">
        <v>1418</v>
      </c>
      <c r="I178" s="10"/>
      <c r="J178" s="10"/>
      <c r="K178" s="266" t="s">
        <v>1036</v>
      </c>
      <c r="L178" s="266" t="s">
        <v>141</v>
      </c>
      <c r="M178" s="59">
        <v>251</v>
      </c>
      <c r="N178" s="279" t="s">
        <v>140</v>
      </c>
      <c r="O178" s="285" t="s">
        <v>934</v>
      </c>
      <c r="P178" s="24">
        <v>1</v>
      </c>
      <c r="Q178" s="279"/>
      <c r="R178" s="31"/>
      <c r="S178" s="59"/>
      <c r="T178" s="31"/>
      <c r="U178" s="31"/>
      <c r="V178" s="24"/>
    </row>
    <row r="179" spans="1:22" ht="48" x14ac:dyDescent="0.25">
      <c r="A179" s="30" t="s">
        <v>143</v>
      </c>
      <c r="B179" s="262" t="s">
        <v>516</v>
      </c>
      <c r="C179" s="30" t="s">
        <v>144</v>
      </c>
      <c r="D179" s="11" t="s">
        <v>1024</v>
      </c>
      <c r="E179" s="11" t="s">
        <v>352</v>
      </c>
      <c r="F179" s="47" t="s">
        <v>1025</v>
      </c>
      <c r="G179" s="14" t="s">
        <v>1099</v>
      </c>
      <c r="H179" s="11" t="s">
        <v>1418</v>
      </c>
      <c r="I179" s="10"/>
      <c r="J179" s="10"/>
      <c r="K179" s="266" t="s">
        <v>1036</v>
      </c>
      <c r="L179" s="266" t="s">
        <v>141</v>
      </c>
      <c r="M179" s="59">
        <v>500</v>
      </c>
      <c r="N179" s="279" t="s">
        <v>140</v>
      </c>
      <c r="O179" s="285" t="s">
        <v>934</v>
      </c>
      <c r="P179" s="24">
        <v>1</v>
      </c>
      <c r="Q179" s="279"/>
      <c r="R179" s="31"/>
      <c r="S179" s="59"/>
      <c r="T179" s="31"/>
      <c r="U179" s="31"/>
      <c r="V179" s="24"/>
    </row>
    <row r="180" spans="1:22" ht="144" x14ac:dyDescent="0.25">
      <c r="A180" s="275" t="s">
        <v>330</v>
      </c>
      <c r="B180" s="262" t="s">
        <v>517</v>
      </c>
      <c r="C180" s="31" t="s">
        <v>331</v>
      </c>
      <c r="D180" s="32" t="s">
        <v>332</v>
      </c>
      <c r="E180" s="32" t="s">
        <v>352</v>
      </c>
      <c r="F180" s="32" t="s">
        <v>1290</v>
      </c>
      <c r="G180" s="270" t="s">
        <v>1098</v>
      </c>
      <c r="H180" s="32" t="s">
        <v>1418</v>
      </c>
      <c r="I180" s="31" t="s">
        <v>1503</v>
      </c>
      <c r="J180" s="31"/>
      <c r="K180" s="266" t="s">
        <v>931</v>
      </c>
      <c r="L180" s="266" t="s">
        <v>932</v>
      </c>
      <c r="M180" s="59">
        <v>1</v>
      </c>
      <c r="N180" s="279" t="s">
        <v>1036</v>
      </c>
      <c r="O180" s="285" t="s">
        <v>322</v>
      </c>
      <c r="P180" s="24">
        <v>213</v>
      </c>
      <c r="Q180" s="279" t="s">
        <v>323</v>
      </c>
      <c r="R180" s="31" t="s">
        <v>324</v>
      </c>
      <c r="S180" s="59">
        <v>108</v>
      </c>
      <c r="T180" s="31" t="s">
        <v>325</v>
      </c>
      <c r="U180" s="31" t="s">
        <v>326</v>
      </c>
      <c r="V180" s="24">
        <v>9</v>
      </c>
    </row>
    <row r="181" spans="1:22" ht="144" x14ac:dyDescent="0.25">
      <c r="A181" s="31" t="s">
        <v>333</v>
      </c>
      <c r="B181" s="262" t="s">
        <v>518</v>
      </c>
      <c r="C181" s="264" t="s">
        <v>1502</v>
      </c>
      <c r="D181" s="270" t="s">
        <v>1416</v>
      </c>
      <c r="E181" s="34" t="s">
        <v>352</v>
      </c>
      <c r="F181" s="32" t="s">
        <v>1280</v>
      </c>
      <c r="G181" s="270" t="s">
        <v>1098</v>
      </c>
      <c r="H181" s="280" t="s">
        <v>1418</v>
      </c>
      <c r="I181" s="31"/>
      <c r="J181" s="31"/>
      <c r="K181" s="266" t="s">
        <v>931</v>
      </c>
      <c r="L181" s="266" t="s">
        <v>932</v>
      </c>
      <c r="M181" s="59">
        <v>1</v>
      </c>
      <c r="N181" s="279" t="s">
        <v>1036</v>
      </c>
      <c r="O181" s="285" t="s">
        <v>322</v>
      </c>
      <c r="P181" s="24">
        <v>142</v>
      </c>
      <c r="Q181" s="279" t="s">
        <v>323</v>
      </c>
      <c r="R181" s="31" t="s">
        <v>324</v>
      </c>
      <c r="S181" s="59">
        <v>35</v>
      </c>
      <c r="T181" s="31" t="s">
        <v>325</v>
      </c>
      <c r="U181" s="31" t="s">
        <v>326</v>
      </c>
      <c r="V181" s="24">
        <v>8</v>
      </c>
    </row>
    <row r="182" spans="1:22" ht="48" x14ac:dyDescent="0.25">
      <c r="A182" s="42" t="s">
        <v>835</v>
      </c>
      <c r="B182" s="85"/>
      <c r="C182" s="42" t="s">
        <v>836</v>
      </c>
      <c r="D182" s="98"/>
      <c r="E182" s="98"/>
      <c r="F182" s="98"/>
      <c r="G182" s="103"/>
      <c r="H182" s="98"/>
      <c r="I182" s="98"/>
      <c r="J182" s="98"/>
      <c r="K182" s="105"/>
      <c r="L182" s="105"/>
      <c r="M182" s="245"/>
      <c r="N182" s="104"/>
      <c r="O182" s="105"/>
      <c r="P182" s="104"/>
      <c r="Q182" s="105"/>
      <c r="R182" s="105"/>
      <c r="S182" s="104"/>
      <c r="T182" s="105"/>
      <c r="U182" s="105"/>
      <c r="V182" s="105"/>
    </row>
    <row r="183" spans="1:22" ht="153.75" customHeight="1" x14ac:dyDescent="0.25">
      <c r="A183" s="391" t="s">
        <v>1529</v>
      </c>
      <c r="B183" s="399"/>
      <c r="C183" s="391" t="s">
        <v>1519</v>
      </c>
      <c r="D183" s="422"/>
      <c r="E183" s="422"/>
      <c r="F183" s="422"/>
      <c r="G183" s="422"/>
      <c r="H183" s="422"/>
      <c r="I183" s="422"/>
      <c r="J183" s="422"/>
      <c r="K183" s="419"/>
      <c r="L183" s="419"/>
      <c r="M183" s="420"/>
      <c r="N183" s="421"/>
      <c r="O183" s="419"/>
      <c r="P183" s="421"/>
      <c r="Q183" s="419"/>
      <c r="R183" s="419"/>
      <c r="S183" s="421"/>
      <c r="T183" s="419"/>
      <c r="U183" s="419"/>
      <c r="V183" s="419"/>
    </row>
    <row r="184" spans="1:22" ht="212.25" customHeight="1" x14ac:dyDescent="0.25">
      <c r="A184" s="31" t="s">
        <v>135</v>
      </c>
      <c r="B184" s="262" t="s">
        <v>519</v>
      </c>
      <c r="C184" s="19" t="s">
        <v>1509</v>
      </c>
      <c r="D184" s="11" t="s">
        <v>742</v>
      </c>
      <c r="E184" s="11" t="s">
        <v>1417</v>
      </c>
      <c r="F184" s="10" t="s">
        <v>1246</v>
      </c>
      <c r="G184" s="10" t="s">
        <v>106</v>
      </c>
      <c r="H184" s="11" t="s">
        <v>1418</v>
      </c>
      <c r="I184" s="10"/>
      <c r="J184" s="10"/>
      <c r="K184" s="246" t="s">
        <v>962</v>
      </c>
      <c r="L184" s="246" t="s">
        <v>1510</v>
      </c>
      <c r="M184" s="59">
        <v>2</v>
      </c>
      <c r="N184" s="246" t="s">
        <v>964</v>
      </c>
      <c r="O184" s="246" t="s">
        <v>1105</v>
      </c>
      <c r="P184" s="24">
        <v>30</v>
      </c>
      <c r="Q184" s="246"/>
      <c r="R184" s="246"/>
      <c r="S184" s="10"/>
      <c r="T184" s="25"/>
      <c r="U184" s="25"/>
      <c r="V184" s="25"/>
    </row>
    <row r="185" spans="1:22" ht="96" x14ac:dyDescent="0.25">
      <c r="A185" s="31" t="s">
        <v>148</v>
      </c>
      <c r="B185" s="262" t="s">
        <v>520</v>
      </c>
      <c r="C185" s="19" t="s">
        <v>149</v>
      </c>
      <c r="D185" s="11" t="s">
        <v>1421</v>
      </c>
      <c r="E185" s="11" t="s">
        <v>1417</v>
      </c>
      <c r="F185" s="10" t="s">
        <v>1285</v>
      </c>
      <c r="G185" s="10" t="s">
        <v>106</v>
      </c>
      <c r="H185" s="11" t="s">
        <v>1418</v>
      </c>
      <c r="I185" s="10"/>
      <c r="J185" s="10"/>
      <c r="K185" s="246" t="s">
        <v>962</v>
      </c>
      <c r="L185" s="246" t="s">
        <v>963</v>
      </c>
      <c r="M185" s="59">
        <v>2</v>
      </c>
      <c r="N185" s="246" t="s">
        <v>964</v>
      </c>
      <c r="O185" s="246" t="s">
        <v>1105</v>
      </c>
      <c r="P185" s="24">
        <v>70</v>
      </c>
      <c r="Q185" s="246" t="s">
        <v>1511</v>
      </c>
      <c r="R185" s="246" t="s">
        <v>1512</v>
      </c>
      <c r="S185" s="10">
        <v>1</v>
      </c>
      <c r="T185" s="25"/>
      <c r="U185" s="25"/>
      <c r="V185" s="25"/>
    </row>
    <row r="186" spans="1:22" ht="96" x14ac:dyDescent="0.25">
      <c r="A186" s="31" t="s">
        <v>1513</v>
      </c>
      <c r="B186" s="262" t="s">
        <v>521</v>
      </c>
      <c r="C186" s="19" t="s">
        <v>1514</v>
      </c>
      <c r="D186" s="11" t="s">
        <v>1419</v>
      </c>
      <c r="E186" s="11" t="s">
        <v>1417</v>
      </c>
      <c r="F186" s="10" t="s">
        <v>1298</v>
      </c>
      <c r="G186" s="10" t="s">
        <v>106</v>
      </c>
      <c r="H186" s="11" t="s">
        <v>1418</v>
      </c>
      <c r="I186" s="10"/>
      <c r="J186" s="10"/>
      <c r="K186" s="246" t="s">
        <v>962</v>
      </c>
      <c r="L186" s="246" t="s">
        <v>963</v>
      </c>
      <c r="M186" s="59">
        <v>2</v>
      </c>
      <c r="N186" s="246" t="s">
        <v>964</v>
      </c>
      <c r="O186" s="246" t="s">
        <v>1105</v>
      </c>
      <c r="P186" s="24">
        <v>60</v>
      </c>
      <c r="Q186" s="246" t="s">
        <v>1511</v>
      </c>
      <c r="R186" s="246" t="s">
        <v>1512</v>
      </c>
      <c r="S186" s="10">
        <v>1</v>
      </c>
      <c r="T186" s="25"/>
      <c r="U186" s="25"/>
      <c r="V186" s="25"/>
    </row>
    <row r="187" spans="1:22" ht="96" x14ac:dyDescent="0.25">
      <c r="A187" s="31" t="s">
        <v>1515</v>
      </c>
      <c r="B187" s="262" t="s">
        <v>522</v>
      </c>
      <c r="C187" s="19" t="s">
        <v>1516</v>
      </c>
      <c r="D187" s="11" t="s">
        <v>742</v>
      </c>
      <c r="E187" s="11" t="s">
        <v>1417</v>
      </c>
      <c r="F187" s="10" t="s">
        <v>1246</v>
      </c>
      <c r="G187" s="10" t="s">
        <v>106</v>
      </c>
      <c r="H187" s="11" t="s">
        <v>1418</v>
      </c>
      <c r="I187" s="10"/>
      <c r="J187" s="10"/>
      <c r="K187" s="246" t="s">
        <v>962</v>
      </c>
      <c r="L187" s="246" t="s">
        <v>1510</v>
      </c>
      <c r="M187" s="59">
        <v>2</v>
      </c>
      <c r="N187" s="246" t="s">
        <v>964</v>
      </c>
      <c r="O187" s="246" t="s">
        <v>1105</v>
      </c>
      <c r="P187" s="24">
        <v>30</v>
      </c>
      <c r="Q187" s="246"/>
      <c r="R187" s="246"/>
      <c r="S187" s="10"/>
      <c r="T187" s="25"/>
      <c r="U187" s="25"/>
      <c r="V187" s="25"/>
    </row>
    <row r="188" spans="1:22" ht="96" x14ac:dyDescent="0.25">
      <c r="A188" s="31" t="s">
        <v>1517</v>
      </c>
      <c r="B188" s="262" t="s">
        <v>523</v>
      </c>
      <c r="C188" s="19" t="s">
        <v>1518</v>
      </c>
      <c r="D188" s="11" t="s">
        <v>1412</v>
      </c>
      <c r="E188" s="11" t="s">
        <v>1417</v>
      </c>
      <c r="F188" s="10" t="s">
        <v>1300</v>
      </c>
      <c r="G188" s="10" t="s">
        <v>106</v>
      </c>
      <c r="H188" s="11" t="s">
        <v>1418</v>
      </c>
      <c r="I188" s="10"/>
      <c r="J188" s="10"/>
      <c r="K188" s="246" t="s">
        <v>962</v>
      </c>
      <c r="L188" s="246" t="s">
        <v>963</v>
      </c>
      <c r="M188" s="59">
        <v>19</v>
      </c>
      <c r="N188" s="246" t="s">
        <v>964</v>
      </c>
      <c r="O188" s="246" t="s">
        <v>1105</v>
      </c>
      <c r="P188" s="289">
        <v>23</v>
      </c>
      <c r="Q188" s="246" t="s">
        <v>1511</v>
      </c>
      <c r="R188" s="246" t="s">
        <v>1512</v>
      </c>
      <c r="S188" s="10">
        <v>1</v>
      </c>
      <c r="T188" s="25"/>
      <c r="U188" s="25"/>
      <c r="V188" s="25"/>
    </row>
    <row r="189" spans="1:22" ht="48" x14ac:dyDescent="0.25">
      <c r="A189" s="391" t="s">
        <v>1530</v>
      </c>
      <c r="B189" s="399"/>
      <c r="C189" s="391" t="s">
        <v>1532</v>
      </c>
      <c r="D189" s="422"/>
      <c r="E189" s="422"/>
      <c r="F189" s="422"/>
      <c r="G189" s="422"/>
      <c r="H189" s="422"/>
      <c r="I189" s="422"/>
      <c r="J189" s="422"/>
      <c r="K189" s="419"/>
      <c r="L189" s="419"/>
      <c r="M189" s="420"/>
      <c r="N189" s="421"/>
      <c r="O189" s="419"/>
      <c r="P189" s="421"/>
      <c r="Q189" s="419"/>
      <c r="R189" s="419"/>
      <c r="S189" s="421"/>
      <c r="T189" s="419"/>
      <c r="U189" s="419"/>
      <c r="V189" s="419"/>
    </row>
    <row r="190" spans="1:22" ht="36" x14ac:dyDescent="0.25">
      <c r="A190" s="43" t="s">
        <v>1462</v>
      </c>
      <c r="B190" s="44"/>
      <c r="C190" s="43" t="s">
        <v>1463</v>
      </c>
      <c r="D190" s="103"/>
      <c r="E190" s="103"/>
      <c r="F190" s="103"/>
      <c r="G190" s="103"/>
      <c r="H190" s="103"/>
      <c r="I190" s="103"/>
      <c r="J190" s="103"/>
      <c r="K190" s="105"/>
      <c r="L190" s="105"/>
      <c r="M190" s="245"/>
      <c r="N190" s="104"/>
      <c r="O190" s="105"/>
      <c r="P190" s="104"/>
      <c r="Q190" s="105"/>
      <c r="R190" s="105"/>
      <c r="S190" s="104"/>
      <c r="T190" s="105"/>
      <c r="U190" s="105"/>
      <c r="V190" s="105"/>
    </row>
    <row r="191" spans="1:22" ht="84" x14ac:dyDescent="0.25">
      <c r="A191" s="391" t="s">
        <v>1533</v>
      </c>
      <c r="B191" s="399"/>
      <c r="C191" s="391" t="s">
        <v>1553</v>
      </c>
      <c r="D191" s="422"/>
      <c r="E191" s="422"/>
      <c r="F191" s="422"/>
      <c r="G191" s="422"/>
      <c r="H191" s="422"/>
      <c r="I191" s="422"/>
      <c r="J191" s="422"/>
      <c r="K191" s="419"/>
      <c r="L191" s="419"/>
      <c r="M191" s="420"/>
      <c r="N191" s="421"/>
      <c r="O191" s="419"/>
      <c r="P191" s="421"/>
      <c r="Q191" s="419"/>
      <c r="R191" s="419"/>
      <c r="S191" s="421"/>
      <c r="T191" s="419"/>
      <c r="U191" s="419"/>
      <c r="V191" s="419"/>
    </row>
    <row r="192" spans="1:22" ht="36" x14ac:dyDescent="0.25">
      <c r="A192" s="23" t="s">
        <v>719</v>
      </c>
      <c r="B192" s="262" t="s">
        <v>524</v>
      </c>
      <c r="C192" s="31" t="s">
        <v>136</v>
      </c>
      <c r="D192" s="10" t="s">
        <v>1419</v>
      </c>
      <c r="E192" s="10" t="s">
        <v>352</v>
      </c>
      <c r="F192" s="10" t="s">
        <v>1298</v>
      </c>
      <c r="G192" s="33" t="s">
        <v>1255</v>
      </c>
      <c r="H192" s="10" t="s">
        <v>1418</v>
      </c>
      <c r="I192" s="10"/>
      <c r="J192" s="10"/>
      <c r="K192" s="23" t="s">
        <v>935</v>
      </c>
      <c r="L192" s="23" t="s">
        <v>936</v>
      </c>
      <c r="M192" s="59">
        <v>1</v>
      </c>
      <c r="N192" s="24" t="s">
        <v>1036</v>
      </c>
      <c r="O192" s="23" t="s">
        <v>1037</v>
      </c>
      <c r="P192" s="10">
        <v>756</v>
      </c>
      <c r="Q192" s="25"/>
      <c r="R192" s="25"/>
      <c r="S192" s="24"/>
      <c r="T192" s="25"/>
      <c r="U192" s="25"/>
      <c r="V192" s="25"/>
    </row>
    <row r="193" spans="1:22" ht="48" x14ac:dyDescent="0.25">
      <c r="A193" s="23" t="s">
        <v>786</v>
      </c>
      <c r="B193" s="262" t="s">
        <v>525</v>
      </c>
      <c r="C193" s="23" t="s">
        <v>118</v>
      </c>
      <c r="D193" s="10" t="s">
        <v>1287</v>
      </c>
      <c r="E193" s="10" t="s">
        <v>352</v>
      </c>
      <c r="F193" s="10" t="s">
        <v>1299</v>
      </c>
      <c r="G193" s="9" t="s">
        <v>1255</v>
      </c>
      <c r="H193" s="10" t="s">
        <v>1418</v>
      </c>
      <c r="I193" s="10"/>
      <c r="J193" s="10"/>
      <c r="K193" s="25" t="s">
        <v>935</v>
      </c>
      <c r="L193" s="246" t="s">
        <v>936</v>
      </c>
      <c r="M193" s="24">
        <v>1</v>
      </c>
      <c r="N193" s="24" t="s">
        <v>1036</v>
      </c>
      <c r="O193" s="23" t="s">
        <v>1037</v>
      </c>
      <c r="P193" s="24">
        <v>480</v>
      </c>
      <c r="Q193" s="25"/>
      <c r="R193" s="23"/>
      <c r="S193" s="24"/>
      <c r="T193" s="23"/>
      <c r="U193" s="262"/>
      <c r="V193" s="25"/>
    </row>
    <row r="194" spans="1:22" ht="72" x14ac:dyDescent="0.25">
      <c r="A194" s="23" t="s">
        <v>1916</v>
      </c>
      <c r="B194" s="262" t="s">
        <v>1917</v>
      </c>
      <c r="C194" s="23" t="s">
        <v>1918</v>
      </c>
      <c r="D194" s="10" t="s">
        <v>742</v>
      </c>
      <c r="E194" s="10" t="s">
        <v>352</v>
      </c>
      <c r="F194" s="10" t="s">
        <v>1246</v>
      </c>
      <c r="G194" s="9" t="s">
        <v>1255</v>
      </c>
      <c r="H194" s="10" t="s">
        <v>1418</v>
      </c>
      <c r="I194" s="10"/>
      <c r="J194" s="10"/>
      <c r="K194" s="25" t="s">
        <v>1036</v>
      </c>
      <c r="L194" s="246" t="s">
        <v>1037</v>
      </c>
      <c r="M194" s="24">
        <v>1500</v>
      </c>
      <c r="N194" s="24" t="s">
        <v>961</v>
      </c>
      <c r="O194" s="23" t="s">
        <v>103</v>
      </c>
      <c r="P194" s="24">
        <v>0</v>
      </c>
      <c r="Q194" s="25" t="s">
        <v>935</v>
      </c>
      <c r="R194" s="23" t="s">
        <v>1038</v>
      </c>
      <c r="S194" s="24">
        <v>1</v>
      </c>
      <c r="T194" s="23"/>
      <c r="U194" s="262"/>
      <c r="V194" s="25"/>
    </row>
    <row r="195" spans="1:22" ht="210" customHeight="1" x14ac:dyDescent="0.25">
      <c r="A195" s="23" t="s">
        <v>787</v>
      </c>
      <c r="B195" s="262" t="s">
        <v>526</v>
      </c>
      <c r="C195" s="23" t="s">
        <v>1069</v>
      </c>
      <c r="D195" s="10" t="s">
        <v>155</v>
      </c>
      <c r="E195" s="10" t="s">
        <v>352</v>
      </c>
      <c r="F195" s="10" t="s">
        <v>1246</v>
      </c>
      <c r="G195" s="9" t="s">
        <v>1255</v>
      </c>
      <c r="H195" s="10" t="s">
        <v>1418</v>
      </c>
      <c r="I195" s="10" t="s">
        <v>1414</v>
      </c>
      <c r="J195" s="10"/>
      <c r="K195" s="25" t="s">
        <v>961</v>
      </c>
      <c r="L195" s="246" t="s">
        <v>103</v>
      </c>
      <c r="M195" s="24">
        <v>0</v>
      </c>
      <c r="N195" s="24" t="s">
        <v>935</v>
      </c>
      <c r="O195" s="23" t="s">
        <v>1038</v>
      </c>
      <c r="P195" s="24">
        <v>1</v>
      </c>
      <c r="Q195" s="25" t="s">
        <v>1036</v>
      </c>
      <c r="R195" s="23" t="s">
        <v>1037</v>
      </c>
      <c r="S195" s="24">
        <v>732</v>
      </c>
      <c r="T195" s="23"/>
      <c r="U195" s="262"/>
      <c r="V195" s="25"/>
    </row>
    <row r="196" spans="1:22" ht="72" x14ac:dyDescent="0.25">
      <c r="A196" s="23" t="s">
        <v>788</v>
      </c>
      <c r="B196" s="262" t="s">
        <v>527</v>
      </c>
      <c r="C196" s="23" t="s">
        <v>1070</v>
      </c>
      <c r="D196" s="10" t="s">
        <v>742</v>
      </c>
      <c r="E196" s="10" t="s">
        <v>352</v>
      </c>
      <c r="F196" s="10" t="s">
        <v>1246</v>
      </c>
      <c r="G196" s="9" t="s">
        <v>1255</v>
      </c>
      <c r="H196" s="10" t="s">
        <v>1418</v>
      </c>
      <c r="I196" s="10" t="s">
        <v>1414</v>
      </c>
      <c r="J196" s="10"/>
      <c r="K196" s="25" t="s">
        <v>961</v>
      </c>
      <c r="L196" s="246" t="s">
        <v>103</v>
      </c>
      <c r="M196" s="24">
        <v>0</v>
      </c>
      <c r="N196" s="24" t="s">
        <v>935</v>
      </c>
      <c r="O196" s="23" t="s">
        <v>1038</v>
      </c>
      <c r="P196" s="24">
        <v>1</v>
      </c>
      <c r="Q196" s="25" t="s">
        <v>1036</v>
      </c>
      <c r="R196" s="23" t="s">
        <v>1037</v>
      </c>
      <c r="S196" s="24">
        <v>891</v>
      </c>
      <c r="T196" s="23"/>
      <c r="U196" s="262"/>
      <c r="V196" s="25"/>
    </row>
    <row r="197" spans="1:22" ht="36" x14ac:dyDescent="0.25">
      <c r="A197" s="23" t="s">
        <v>119</v>
      </c>
      <c r="B197" s="262" t="s">
        <v>528</v>
      </c>
      <c r="C197" s="23" t="s">
        <v>120</v>
      </c>
      <c r="D197" s="10" t="s">
        <v>1412</v>
      </c>
      <c r="E197" s="10" t="s">
        <v>352</v>
      </c>
      <c r="F197" s="10" t="s">
        <v>1300</v>
      </c>
      <c r="G197" s="9" t="s">
        <v>1255</v>
      </c>
      <c r="H197" s="10" t="s">
        <v>1418</v>
      </c>
      <c r="I197" s="10"/>
      <c r="J197" s="10"/>
      <c r="K197" s="25" t="s">
        <v>935</v>
      </c>
      <c r="L197" s="246" t="s">
        <v>936</v>
      </c>
      <c r="M197" s="24">
        <v>2</v>
      </c>
      <c r="N197" s="24" t="s">
        <v>1036</v>
      </c>
      <c r="O197" s="23" t="s">
        <v>1037</v>
      </c>
      <c r="P197" s="24">
        <v>800</v>
      </c>
      <c r="Q197" s="25"/>
      <c r="R197" s="23"/>
      <c r="S197" s="24"/>
      <c r="T197" s="23"/>
      <c r="U197" s="262"/>
      <c r="V197" s="25"/>
    </row>
    <row r="198" spans="1:22" ht="36" x14ac:dyDescent="0.25">
      <c r="A198" s="23" t="s">
        <v>125</v>
      </c>
      <c r="B198" s="262" t="s">
        <v>529</v>
      </c>
      <c r="C198" s="23" t="s">
        <v>126</v>
      </c>
      <c r="D198" s="10" t="s">
        <v>1422</v>
      </c>
      <c r="E198" s="10" t="s">
        <v>352</v>
      </c>
      <c r="F198" s="10" t="s">
        <v>1290</v>
      </c>
      <c r="G198" s="9" t="s">
        <v>1255</v>
      </c>
      <c r="H198" s="10" t="s">
        <v>1418</v>
      </c>
      <c r="I198" s="10"/>
      <c r="J198" s="10"/>
      <c r="K198" s="25" t="s">
        <v>1036</v>
      </c>
      <c r="L198" s="246" t="s">
        <v>1037</v>
      </c>
      <c r="M198" s="24">
        <v>180</v>
      </c>
      <c r="N198" s="24" t="s">
        <v>935</v>
      </c>
      <c r="O198" s="23" t="s">
        <v>936</v>
      </c>
      <c r="P198" s="24">
        <v>1</v>
      </c>
      <c r="Q198" s="25"/>
      <c r="R198" s="23"/>
      <c r="S198" s="24"/>
      <c r="T198" s="23"/>
      <c r="U198" s="262"/>
      <c r="V198" s="25"/>
    </row>
    <row r="199" spans="1:22" ht="36" x14ac:dyDescent="0.25">
      <c r="A199" s="23" t="s">
        <v>128</v>
      </c>
      <c r="B199" s="262" t="s">
        <v>530</v>
      </c>
      <c r="C199" s="23" t="s">
        <v>129</v>
      </c>
      <c r="D199" s="10" t="s">
        <v>1416</v>
      </c>
      <c r="E199" s="10" t="s">
        <v>352</v>
      </c>
      <c r="F199" s="10" t="s">
        <v>1280</v>
      </c>
      <c r="G199" s="9" t="s">
        <v>1255</v>
      </c>
      <c r="H199" s="10" t="s">
        <v>1418</v>
      </c>
      <c r="I199" s="10"/>
      <c r="J199" s="10"/>
      <c r="K199" s="25" t="s">
        <v>1036</v>
      </c>
      <c r="L199" s="246" t="s">
        <v>1037</v>
      </c>
      <c r="M199" s="24">
        <v>300</v>
      </c>
      <c r="N199" s="24" t="s">
        <v>935</v>
      </c>
      <c r="O199" s="23" t="s">
        <v>936</v>
      </c>
      <c r="P199" s="24">
        <v>1</v>
      </c>
      <c r="Q199" s="25"/>
      <c r="R199" s="23"/>
      <c r="S199" s="24"/>
      <c r="T199" s="23"/>
      <c r="U199" s="262"/>
      <c r="V199" s="25"/>
    </row>
    <row r="200" spans="1:22" ht="36" x14ac:dyDescent="0.25">
      <c r="A200" s="23" t="s">
        <v>130</v>
      </c>
      <c r="B200" s="262" t="s">
        <v>531</v>
      </c>
      <c r="C200" s="23" t="s">
        <v>131</v>
      </c>
      <c r="D200" s="10" t="s">
        <v>1024</v>
      </c>
      <c r="E200" s="10" t="s">
        <v>352</v>
      </c>
      <c r="F200" s="10" t="s">
        <v>1025</v>
      </c>
      <c r="G200" s="9" t="s">
        <v>1255</v>
      </c>
      <c r="H200" s="10" t="s">
        <v>1418</v>
      </c>
      <c r="I200" s="10"/>
      <c r="J200" s="10"/>
      <c r="K200" s="25" t="s">
        <v>1036</v>
      </c>
      <c r="L200" s="246" t="s">
        <v>1037</v>
      </c>
      <c r="M200" s="24">
        <v>185</v>
      </c>
      <c r="N200" s="24" t="s">
        <v>935</v>
      </c>
      <c r="O200" s="23" t="s">
        <v>936</v>
      </c>
      <c r="P200" s="24">
        <v>1</v>
      </c>
      <c r="Q200" s="25"/>
      <c r="R200" s="23"/>
      <c r="S200" s="24"/>
      <c r="T200" s="23"/>
      <c r="U200" s="262"/>
      <c r="V200" s="25"/>
    </row>
    <row r="201" spans="1:22" ht="36" x14ac:dyDescent="0.25">
      <c r="A201" s="23" t="s">
        <v>1694</v>
      </c>
      <c r="B201" s="262" t="s">
        <v>1695</v>
      </c>
      <c r="C201" s="23" t="s">
        <v>1696</v>
      </c>
      <c r="D201" s="10" t="s">
        <v>1421</v>
      </c>
      <c r="E201" s="10" t="s">
        <v>352</v>
      </c>
      <c r="F201" s="10" t="s">
        <v>1285</v>
      </c>
      <c r="G201" s="9" t="s">
        <v>1255</v>
      </c>
      <c r="H201" s="10" t="s">
        <v>1418</v>
      </c>
      <c r="I201" s="10"/>
      <c r="J201" s="10"/>
      <c r="K201" s="25" t="s">
        <v>1036</v>
      </c>
      <c r="L201" s="246" t="s">
        <v>1037</v>
      </c>
      <c r="M201" s="24">
        <v>531</v>
      </c>
      <c r="N201" s="24" t="s">
        <v>935</v>
      </c>
      <c r="O201" s="23" t="s">
        <v>936</v>
      </c>
      <c r="P201" s="24">
        <v>1</v>
      </c>
      <c r="Q201" s="25"/>
      <c r="R201" s="23"/>
      <c r="S201" s="24"/>
      <c r="T201" s="23"/>
      <c r="U201" s="262"/>
      <c r="V201" s="25"/>
    </row>
    <row r="202" spans="1:22" ht="72" x14ac:dyDescent="0.25">
      <c r="A202" s="391" t="s">
        <v>1534</v>
      </c>
      <c r="B202" s="399"/>
      <c r="C202" s="391" t="s">
        <v>1554</v>
      </c>
      <c r="D202" s="422"/>
      <c r="E202" s="422"/>
      <c r="F202" s="422"/>
      <c r="G202" s="422"/>
      <c r="H202" s="422"/>
      <c r="I202" s="422"/>
      <c r="J202" s="422"/>
      <c r="K202" s="419"/>
      <c r="L202" s="419"/>
      <c r="M202" s="420"/>
      <c r="N202" s="421"/>
      <c r="O202" s="419"/>
      <c r="P202" s="421"/>
      <c r="Q202" s="419"/>
      <c r="R202" s="419"/>
      <c r="S202" s="421"/>
      <c r="T202" s="419"/>
      <c r="U202" s="419"/>
      <c r="V202" s="419"/>
    </row>
    <row r="203" spans="1:22" ht="36" x14ac:dyDescent="0.25">
      <c r="A203" s="41" t="s">
        <v>1433</v>
      </c>
      <c r="B203" s="45"/>
      <c r="C203" s="41" t="s">
        <v>1432</v>
      </c>
      <c r="D203" s="100"/>
      <c r="E203" s="100"/>
      <c r="F203" s="100"/>
      <c r="G203" s="100"/>
      <c r="H203" s="100"/>
      <c r="I203" s="100"/>
      <c r="J203" s="100"/>
      <c r="K203" s="102"/>
      <c r="L203" s="102"/>
      <c r="M203" s="244"/>
      <c r="N203" s="101"/>
      <c r="O203" s="102"/>
      <c r="P203" s="101"/>
      <c r="Q203" s="102"/>
      <c r="R203" s="102"/>
      <c r="S203" s="101"/>
      <c r="T203" s="102"/>
      <c r="U203" s="102"/>
      <c r="V203" s="102"/>
    </row>
    <row r="204" spans="1:22" ht="84" x14ac:dyDescent="0.25">
      <c r="A204" s="43" t="s">
        <v>1464</v>
      </c>
      <c r="B204" s="44"/>
      <c r="C204" s="43" t="s">
        <v>1465</v>
      </c>
      <c r="D204" s="103"/>
      <c r="E204" s="103"/>
      <c r="F204" s="103"/>
      <c r="G204" s="103"/>
      <c r="H204" s="103"/>
      <c r="I204" s="103"/>
      <c r="J204" s="103"/>
      <c r="K204" s="105"/>
      <c r="L204" s="105"/>
      <c r="M204" s="245"/>
      <c r="N204" s="104"/>
      <c r="O204" s="105"/>
      <c r="P204" s="104"/>
      <c r="Q204" s="105"/>
      <c r="R204" s="105"/>
      <c r="S204" s="104"/>
      <c r="T204" s="105"/>
      <c r="U204" s="105"/>
      <c r="V204" s="105"/>
    </row>
    <row r="205" spans="1:22" ht="72" x14ac:dyDescent="0.25">
      <c r="A205" s="391" t="s">
        <v>1535</v>
      </c>
      <c r="B205" s="399"/>
      <c r="C205" s="391" t="s">
        <v>1555</v>
      </c>
      <c r="D205" s="422"/>
      <c r="E205" s="422"/>
      <c r="F205" s="422"/>
      <c r="G205" s="422"/>
      <c r="H205" s="422"/>
      <c r="I205" s="422"/>
      <c r="J205" s="422"/>
      <c r="K205" s="419"/>
      <c r="L205" s="419"/>
      <c r="M205" s="420"/>
      <c r="N205" s="421"/>
      <c r="O205" s="419"/>
      <c r="P205" s="421"/>
      <c r="Q205" s="419"/>
      <c r="R205" s="419"/>
      <c r="S205" s="421"/>
      <c r="T205" s="419"/>
      <c r="U205" s="419"/>
      <c r="V205" s="419"/>
    </row>
    <row r="206" spans="1:22" ht="48" x14ac:dyDescent="0.25">
      <c r="A206" s="23" t="s">
        <v>27</v>
      </c>
      <c r="B206" s="262" t="s">
        <v>532</v>
      </c>
      <c r="C206" s="23" t="s">
        <v>45</v>
      </c>
      <c r="D206" s="9" t="s">
        <v>1412</v>
      </c>
      <c r="E206" s="9" t="s">
        <v>1439</v>
      </c>
      <c r="F206" s="9" t="s">
        <v>1300</v>
      </c>
      <c r="G206" s="27" t="s">
        <v>28</v>
      </c>
      <c r="H206" s="9" t="s">
        <v>1418</v>
      </c>
      <c r="I206" s="9"/>
      <c r="J206" s="9"/>
      <c r="K206" s="23" t="s">
        <v>953</v>
      </c>
      <c r="L206" s="23" t="s">
        <v>954</v>
      </c>
      <c r="M206" s="247">
        <v>1</v>
      </c>
      <c r="N206" s="23" t="s">
        <v>1107</v>
      </c>
      <c r="O206" s="23" t="s">
        <v>1108</v>
      </c>
      <c r="P206" s="24">
        <v>31</v>
      </c>
      <c r="Q206" s="25" t="s">
        <v>29</v>
      </c>
      <c r="R206" s="23" t="s">
        <v>30</v>
      </c>
      <c r="S206" s="24">
        <v>23</v>
      </c>
      <c r="T206" s="25"/>
      <c r="U206" s="25"/>
      <c r="V206" s="25"/>
    </row>
    <row r="207" spans="1:22" ht="60" x14ac:dyDescent="0.25">
      <c r="A207" s="391" t="s">
        <v>1536</v>
      </c>
      <c r="B207" s="399"/>
      <c r="C207" s="391" t="s">
        <v>1556</v>
      </c>
      <c r="D207" s="422"/>
      <c r="E207" s="422"/>
      <c r="F207" s="422"/>
      <c r="G207" s="422"/>
      <c r="H207" s="422"/>
      <c r="I207" s="422"/>
      <c r="J207" s="422"/>
      <c r="K207" s="419"/>
      <c r="L207" s="419"/>
      <c r="M207" s="420"/>
      <c r="N207" s="421"/>
      <c r="O207" s="419"/>
      <c r="P207" s="421"/>
      <c r="Q207" s="419"/>
      <c r="R207" s="419"/>
      <c r="S207" s="421"/>
      <c r="T207" s="419"/>
      <c r="U207" s="419"/>
      <c r="V207" s="419"/>
    </row>
    <row r="208" spans="1:22" ht="48" x14ac:dyDescent="0.25">
      <c r="A208" s="23" t="s">
        <v>720</v>
      </c>
      <c r="B208" s="262" t="s">
        <v>533</v>
      </c>
      <c r="C208" s="23" t="s">
        <v>703</v>
      </c>
      <c r="D208" s="10" t="s">
        <v>1419</v>
      </c>
      <c r="E208" s="10" t="s">
        <v>1439</v>
      </c>
      <c r="F208" s="10" t="s">
        <v>1298</v>
      </c>
      <c r="G208" s="10" t="s">
        <v>28</v>
      </c>
      <c r="H208" s="10" t="s">
        <v>1418</v>
      </c>
      <c r="I208" s="10"/>
      <c r="J208" s="10"/>
      <c r="K208" s="23" t="s">
        <v>953</v>
      </c>
      <c r="L208" s="23" t="s">
        <v>954</v>
      </c>
      <c r="M208" s="59">
        <v>1</v>
      </c>
      <c r="N208" s="23" t="s">
        <v>1107</v>
      </c>
      <c r="O208" s="23" t="s">
        <v>1108</v>
      </c>
      <c r="P208" s="59">
        <v>132</v>
      </c>
      <c r="Q208" s="25" t="s">
        <v>29</v>
      </c>
      <c r="R208" s="23" t="s">
        <v>30</v>
      </c>
      <c r="S208" s="59">
        <v>92</v>
      </c>
      <c r="T208" s="25"/>
      <c r="U208" s="25"/>
      <c r="V208" s="25"/>
    </row>
    <row r="209" spans="1:22" ht="48" x14ac:dyDescent="0.25">
      <c r="A209" s="23" t="s">
        <v>789</v>
      </c>
      <c r="B209" s="262" t="s">
        <v>534</v>
      </c>
      <c r="C209" s="19" t="s">
        <v>22</v>
      </c>
      <c r="D209" s="107" t="s">
        <v>1237</v>
      </c>
      <c r="E209" s="13" t="s">
        <v>1439</v>
      </c>
      <c r="F209" s="13" t="s">
        <v>1299</v>
      </c>
      <c r="G209" s="9" t="s">
        <v>28</v>
      </c>
      <c r="H209" s="17" t="s">
        <v>1418</v>
      </c>
      <c r="I209" s="13"/>
      <c r="J209" s="13"/>
      <c r="K209" s="23" t="s">
        <v>953</v>
      </c>
      <c r="L209" s="23" t="s">
        <v>954</v>
      </c>
      <c r="M209" s="247">
        <v>1</v>
      </c>
      <c r="N209" s="25" t="s">
        <v>1107</v>
      </c>
      <c r="O209" s="23" t="s">
        <v>1108</v>
      </c>
      <c r="P209" s="24">
        <v>40</v>
      </c>
      <c r="Q209" s="25" t="s">
        <v>29</v>
      </c>
      <c r="R209" s="23" t="s">
        <v>30</v>
      </c>
      <c r="S209" s="24">
        <v>25</v>
      </c>
      <c r="T209" s="25"/>
      <c r="U209" s="25"/>
      <c r="V209" s="25"/>
    </row>
    <row r="210" spans="1:22" ht="60" x14ac:dyDescent="0.25">
      <c r="A210" s="23" t="s">
        <v>790</v>
      </c>
      <c r="B210" s="262" t="s">
        <v>535</v>
      </c>
      <c r="C210" s="23" t="s">
        <v>302</v>
      </c>
      <c r="D210" s="10" t="s">
        <v>742</v>
      </c>
      <c r="E210" s="10" t="s">
        <v>1439</v>
      </c>
      <c r="F210" s="10" t="s">
        <v>1246</v>
      </c>
      <c r="G210" s="9" t="s">
        <v>28</v>
      </c>
      <c r="H210" s="24" t="s">
        <v>1418</v>
      </c>
      <c r="I210" s="10" t="s">
        <v>1414</v>
      </c>
      <c r="J210" s="10"/>
      <c r="K210" s="25" t="s">
        <v>953</v>
      </c>
      <c r="L210" s="23" t="s">
        <v>1039</v>
      </c>
      <c r="M210" s="247">
        <v>1</v>
      </c>
      <c r="N210" s="25" t="s">
        <v>1107</v>
      </c>
      <c r="O210" s="23" t="s">
        <v>1108</v>
      </c>
      <c r="P210" s="24">
        <v>61</v>
      </c>
      <c r="Q210" s="25" t="s">
        <v>29</v>
      </c>
      <c r="R210" s="23" t="s">
        <v>30</v>
      </c>
      <c r="S210" s="24">
        <v>40</v>
      </c>
      <c r="T210" s="25"/>
      <c r="U210" s="25"/>
      <c r="V210" s="25"/>
    </row>
    <row r="211" spans="1:22" ht="48" x14ac:dyDescent="0.25">
      <c r="A211" s="31" t="s">
        <v>1309</v>
      </c>
      <c r="B211" s="262" t="s">
        <v>536</v>
      </c>
      <c r="C211" s="23" t="s">
        <v>1310</v>
      </c>
      <c r="D211" s="10" t="s">
        <v>1311</v>
      </c>
      <c r="E211" s="10" t="s">
        <v>1439</v>
      </c>
      <c r="F211" s="10" t="s">
        <v>1290</v>
      </c>
      <c r="G211" s="32" t="s">
        <v>28</v>
      </c>
      <c r="H211" s="24" t="s">
        <v>1418</v>
      </c>
      <c r="I211" s="10"/>
      <c r="J211" s="10"/>
      <c r="K211" s="25" t="s">
        <v>953</v>
      </c>
      <c r="L211" s="23" t="s">
        <v>1039</v>
      </c>
      <c r="M211" s="247">
        <v>1</v>
      </c>
      <c r="N211" s="25" t="s">
        <v>1107</v>
      </c>
      <c r="O211" s="23" t="s">
        <v>1108</v>
      </c>
      <c r="P211" s="24">
        <v>45</v>
      </c>
      <c r="Q211" s="25" t="s">
        <v>29</v>
      </c>
      <c r="R211" s="23" t="s">
        <v>30</v>
      </c>
      <c r="S211" s="24">
        <v>30</v>
      </c>
      <c r="T211" s="437"/>
      <c r="U211" s="437"/>
      <c r="V211" s="437"/>
    </row>
    <row r="212" spans="1:22" ht="48" x14ac:dyDescent="0.25">
      <c r="A212" s="31" t="s">
        <v>55</v>
      </c>
      <c r="B212" s="262" t="s">
        <v>537</v>
      </c>
      <c r="C212" s="23" t="s">
        <v>56</v>
      </c>
      <c r="D212" s="10" t="s">
        <v>1421</v>
      </c>
      <c r="E212" s="10" t="s">
        <v>1439</v>
      </c>
      <c r="F212" s="10" t="s">
        <v>1285</v>
      </c>
      <c r="G212" s="33" t="s">
        <v>28</v>
      </c>
      <c r="H212" s="24" t="s">
        <v>1418</v>
      </c>
      <c r="I212" s="10"/>
      <c r="J212" s="10"/>
      <c r="K212" s="25" t="s">
        <v>953</v>
      </c>
      <c r="L212" s="23" t="s">
        <v>1039</v>
      </c>
      <c r="M212" s="247">
        <v>1</v>
      </c>
      <c r="N212" s="25" t="s">
        <v>1107</v>
      </c>
      <c r="O212" s="23" t="s">
        <v>1108</v>
      </c>
      <c r="P212" s="24">
        <v>73</v>
      </c>
      <c r="Q212" s="25" t="s">
        <v>29</v>
      </c>
      <c r="R212" s="23" t="s">
        <v>30</v>
      </c>
      <c r="S212" s="24">
        <v>50</v>
      </c>
      <c r="T212" s="25"/>
      <c r="U212" s="25"/>
      <c r="V212" s="25"/>
    </row>
    <row r="213" spans="1:22" ht="72" x14ac:dyDescent="0.25">
      <c r="A213" s="391" t="s">
        <v>1537</v>
      </c>
      <c r="B213" s="399"/>
      <c r="C213" s="391" t="s">
        <v>1557</v>
      </c>
      <c r="D213" s="422"/>
      <c r="E213" s="422"/>
      <c r="F213" s="422"/>
      <c r="G213" s="422"/>
      <c r="H213" s="422"/>
      <c r="I213" s="422"/>
      <c r="J213" s="422"/>
      <c r="K213" s="419"/>
      <c r="L213" s="419"/>
      <c r="M213" s="420"/>
      <c r="N213" s="421"/>
      <c r="O213" s="419"/>
      <c r="P213" s="421"/>
      <c r="Q213" s="419"/>
      <c r="R213" s="419"/>
      <c r="S213" s="421"/>
      <c r="T213" s="419"/>
      <c r="U213" s="419"/>
      <c r="V213" s="419"/>
    </row>
    <row r="214" spans="1:22" ht="48" x14ac:dyDescent="0.25">
      <c r="A214" s="23" t="s">
        <v>53</v>
      </c>
      <c r="B214" s="262" t="s">
        <v>538</v>
      </c>
      <c r="C214" s="23" t="s">
        <v>54</v>
      </c>
      <c r="D214" s="14" t="s">
        <v>360</v>
      </c>
      <c r="E214" s="14" t="s">
        <v>1439</v>
      </c>
      <c r="F214" s="14" t="s">
        <v>1290</v>
      </c>
      <c r="G214" s="33" t="s">
        <v>28</v>
      </c>
      <c r="H214" s="14" t="s">
        <v>1418</v>
      </c>
      <c r="I214" s="9"/>
      <c r="J214" s="9"/>
      <c r="K214" s="246" t="s">
        <v>953</v>
      </c>
      <c r="L214" s="246" t="s">
        <v>954</v>
      </c>
      <c r="M214" s="247">
        <v>1</v>
      </c>
      <c r="N214" s="246" t="s">
        <v>1107</v>
      </c>
      <c r="O214" s="246" t="s">
        <v>1108</v>
      </c>
      <c r="P214" s="24">
        <v>10</v>
      </c>
      <c r="Q214" s="25" t="s">
        <v>29</v>
      </c>
      <c r="R214" s="246" t="s">
        <v>30</v>
      </c>
      <c r="S214" s="24">
        <v>8</v>
      </c>
      <c r="T214" s="437"/>
      <c r="U214" s="437"/>
      <c r="V214" s="437"/>
    </row>
    <row r="215" spans="1:22" ht="72" x14ac:dyDescent="0.25">
      <c r="A215" s="391" t="s">
        <v>1538</v>
      </c>
      <c r="B215" s="399"/>
      <c r="C215" s="391" t="s">
        <v>1558</v>
      </c>
      <c r="D215" s="422"/>
      <c r="E215" s="422"/>
      <c r="F215" s="422"/>
      <c r="G215" s="422"/>
      <c r="H215" s="422"/>
      <c r="I215" s="422"/>
      <c r="J215" s="422"/>
      <c r="K215" s="419"/>
      <c r="L215" s="419"/>
      <c r="M215" s="420"/>
      <c r="N215" s="421"/>
      <c r="O215" s="419"/>
      <c r="P215" s="421"/>
      <c r="Q215" s="419"/>
      <c r="R215" s="419"/>
      <c r="S215" s="421"/>
      <c r="T215" s="419"/>
      <c r="U215" s="419"/>
      <c r="V215" s="419"/>
    </row>
    <row r="216" spans="1:22" ht="105" customHeight="1" x14ac:dyDescent="0.25">
      <c r="A216" s="23" t="s">
        <v>1086</v>
      </c>
      <c r="B216" s="262" t="s">
        <v>539</v>
      </c>
      <c r="C216" s="23" t="s">
        <v>1328</v>
      </c>
      <c r="D216" s="12" t="s">
        <v>1416</v>
      </c>
      <c r="E216" s="11" t="s">
        <v>1439</v>
      </c>
      <c r="F216" s="12" t="s">
        <v>1280</v>
      </c>
      <c r="G216" s="11" t="s">
        <v>28</v>
      </c>
      <c r="H216" s="24" t="s">
        <v>1418</v>
      </c>
      <c r="I216" s="10"/>
      <c r="J216" s="10"/>
      <c r="K216" s="246" t="s">
        <v>953</v>
      </c>
      <c r="L216" s="246" t="s">
        <v>954</v>
      </c>
      <c r="M216" s="247">
        <v>1</v>
      </c>
      <c r="N216" s="246" t="s">
        <v>1107</v>
      </c>
      <c r="O216" s="246" t="s">
        <v>1108</v>
      </c>
      <c r="P216" s="24">
        <v>40</v>
      </c>
      <c r="Q216" s="25" t="s">
        <v>29</v>
      </c>
      <c r="R216" s="246" t="s">
        <v>30</v>
      </c>
      <c r="S216" s="24">
        <v>25</v>
      </c>
      <c r="T216" s="25"/>
      <c r="U216" s="25"/>
      <c r="V216" s="25"/>
    </row>
    <row r="217" spans="1:22" ht="105" customHeight="1" x14ac:dyDescent="0.25">
      <c r="A217" s="23" t="s">
        <v>362</v>
      </c>
      <c r="B217" s="431" t="s">
        <v>540</v>
      </c>
      <c r="C217" s="23" t="s">
        <v>361</v>
      </c>
      <c r="D217" s="12" t="s">
        <v>363</v>
      </c>
      <c r="E217" s="11" t="s">
        <v>1439</v>
      </c>
      <c r="F217" s="11" t="s">
        <v>1290</v>
      </c>
      <c r="G217" s="11" t="s">
        <v>28</v>
      </c>
      <c r="H217" s="22" t="s">
        <v>1418</v>
      </c>
      <c r="I217" s="11"/>
      <c r="J217" s="11" t="s">
        <v>696</v>
      </c>
      <c r="K217" s="246" t="s">
        <v>953</v>
      </c>
      <c r="L217" s="246" t="s">
        <v>954</v>
      </c>
      <c r="M217" s="247">
        <v>1</v>
      </c>
      <c r="N217" s="246" t="s">
        <v>1107</v>
      </c>
      <c r="O217" s="246" t="s">
        <v>1108</v>
      </c>
      <c r="P217" s="24">
        <v>60</v>
      </c>
      <c r="Q217" s="25" t="s">
        <v>29</v>
      </c>
      <c r="R217" s="246" t="s">
        <v>30</v>
      </c>
      <c r="S217" s="24">
        <v>20</v>
      </c>
      <c r="T217" s="25"/>
      <c r="U217" s="25"/>
      <c r="V217" s="25"/>
    </row>
    <row r="218" spans="1:22" ht="36" x14ac:dyDescent="0.25">
      <c r="A218" s="356" t="s">
        <v>1435</v>
      </c>
      <c r="B218" s="357"/>
      <c r="C218" s="356" t="s">
        <v>1434</v>
      </c>
      <c r="D218" s="358"/>
      <c r="E218" s="358"/>
      <c r="F218" s="358"/>
      <c r="G218" s="358"/>
      <c r="H218" s="358"/>
      <c r="I218" s="358"/>
      <c r="J218" s="358"/>
      <c r="K218" s="359"/>
      <c r="L218" s="359"/>
      <c r="M218" s="360"/>
      <c r="N218" s="361"/>
      <c r="O218" s="359"/>
      <c r="P218" s="361"/>
      <c r="Q218" s="359"/>
      <c r="R218" s="359"/>
      <c r="S218" s="361"/>
      <c r="T218" s="359"/>
      <c r="U218" s="359"/>
      <c r="V218" s="359"/>
    </row>
    <row r="219" spans="1:22" ht="24" x14ac:dyDescent="0.25">
      <c r="A219" s="391" t="s">
        <v>1539</v>
      </c>
      <c r="B219" s="399"/>
      <c r="C219" s="391" t="s">
        <v>1559</v>
      </c>
      <c r="D219" s="422"/>
      <c r="E219" s="422"/>
      <c r="F219" s="422"/>
      <c r="G219" s="422"/>
      <c r="H219" s="422"/>
      <c r="I219" s="422"/>
      <c r="J219" s="422"/>
      <c r="K219" s="419"/>
      <c r="L219" s="419"/>
      <c r="M219" s="420"/>
      <c r="N219" s="421"/>
      <c r="O219" s="419"/>
      <c r="P219" s="421"/>
      <c r="Q219" s="419"/>
      <c r="R219" s="419"/>
      <c r="S219" s="421"/>
      <c r="T219" s="419"/>
      <c r="U219" s="419"/>
      <c r="V219" s="419"/>
    </row>
    <row r="220" spans="1:22" ht="36" x14ac:dyDescent="0.25">
      <c r="A220" s="23" t="s">
        <v>353</v>
      </c>
      <c r="B220" s="262" t="s">
        <v>541</v>
      </c>
      <c r="C220" s="23" t="s">
        <v>1077</v>
      </c>
      <c r="D220" s="10" t="s">
        <v>1412</v>
      </c>
      <c r="E220" s="10" t="s">
        <v>1439</v>
      </c>
      <c r="F220" s="10" t="s">
        <v>1300</v>
      </c>
      <c r="G220" s="9" t="s">
        <v>1078</v>
      </c>
      <c r="H220" s="24" t="s">
        <v>1418</v>
      </c>
      <c r="I220" s="10"/>
      <c r="J220" s="10"/>
      <c r="K220" s="50" t="s">
        <v>955</v>
      </c>
      <c r="L220" s="23" t="s">
        <v>956</v>
      </c>
      <c r="M220" s="247">
        <v>28</v>
      </c>
      <c r="N220" s="24"/>
      <c r="O220" s="25"/>
      <c r="P220" s="24"/>
      <c r="Q220" s="25"/>
      <c r="R220" s="25"/>
      <c r="S220" s="24"/>
      <c r="T220" s="25"/>
      <c r="U220" s="25"/>
      <c r="V220" s="25"/>
    </row>
    <row r="221" spans="1:22" ht="48" x14ac:dyDescent="0.25">
      <c r="A221" s="397" t="s">
        <v>1436</v>
      </c>
      <c r="B221" s="401"/>
      <c r="C221" s="397" t="s">
        <v>1437</v>
      </c>
      <c r="D221" s="422"/>
      <c r="E221" s="422"/>
      <c r="F221" s="422"/>
      <c r="G221" s="422"/>
      <c r="H221" s="422"/>
      <c r="I221" s="422"/>
      <c r="J221" s="422"/>
      <c r="K221" s="419"/>
      <c r="L221" s="419"/>
      <c r="M221" s="420"/>
      <c r="N221" s="421"/>
      <c r="O221" s="419"/>
      <c r="P221" s="421"/>
      <c r="Q221" s="419"/>
      <c r="R221" s="419"/>
      <c r="S221" s="421"/>
      <c r="T221" s="419"/>
      <c r="U221" s="419"/>
      <c r="V221" s="419"/>
    </row>
    <row r="222" spans="1:22" ht="36" x14ac:dyDescent="0.25">
      <c r="A222" s="49" t="s">
        <v>1438</v>
      </c>
      <c r="B222" s="262" t="s">
        <v>542</v>
      </c>
      <c r="C222" s="30" t="s">
        <v>1164</v>
      </c>
      <c r="D222" s="9" t="s">
        <v>1416</v>
      </c>
      <c r="E222" s="9" t="s">
        <v>1439</v>
      </c>
      <c r="F222" s="9" t="s">
        <v>1280</v>
      </c>
      <c r="G222" s="9" t="s">
        <v>1078</v>
      </c>
      <c r="H222" s="9" t="s">
        <v>1418</v>
      </c>
      <c r="I222" s="9"/>
      <c r="J222" s="9"/>
      <c r="K222" s="50" t="s">
        <v>955</v>
      </c>
      <c r="L222" s="23" t="s">
        <v>956</v>
      </c>
      <c r="M222" s="247">
        <v>20</v>
      </c>
      <c r="N222" s="24"/>
      <c r="O222" s="25"/>
      <c r="P222" s="24"/>
      <c r="Q222" s="25"/>
      <c r="R222" s="25"/>
      <c r="S222" s="24"/>
      <c r="T222" s="25"/>
      <c r="U222" s="25"/>
      <c r="V222" s="25"/>
    </row>
    <row r="223" spans="1:22" ht="36" x14ac:dyDescent="0.25">
      <c r="A223" s="49" t="s">
        <v>791</v>
      </c>
      <c r="B223" s="262" t="s">
        <v>543</v>
      </c>
      <c r="C223" s="31" t="s">
        <v>5</v>
      </c>
      <c r="D223" s="10" t="s">
        <v>1419</v>
      </c>
      <c r="E223" s="10" t="s">
        <v>1439</v>
      </c>
      <c r="F223" s="10" t="s">
        <v>1298</v>
      </c>
      <c r="G223" s="9" t="s">
        <v>1078</v>
      </c>
      <c r="H223" s="10" t="s">
        <v>1418</v>
      </c>
      <c r="I223" s="10"/>
      <c r="J223" s="10"/>
      <c r="K223" s="23" t="s">
        <v>955</v>
      </c>
      <c r="L223" s="23" t="s">
        <v>956</v>
      </c>
      <c r="M223" s="59">
        <v>80</v>
      </c>
      <c r="N223" s="24"/>
      <c r="O223" s="25"/>
      <c r="P223" s="24"/>
      <c r="Q223" s="25"/>
      <c r="R223" s="25"/>
      <c r="S223" s="24"/>
      <c r="T223" s="25"/>
      <c r="U223" s="25"/>
      <c r="V223" s="25"/>
    </row>
    <row r="224" spans="1:22" ht="36" x14ac:dyDescent="0.25">
      <c r="A224" s="49" t="s">
        <v>1030</v>
      </c>
      <c r="B224" s="262" t="s">
        <v>544</v>
      </c>
      <c r="C224" s="23" t="s">
        <v>1031</v>
      </c>
      <c r="D224" s="10" t="s">
        <v>1024</v>
      </c>
      <c r="E224" s="10" t="s">
        <v>1439</v>
      </c>
      <c r="F224" s="10" t="s">
        <v>1025</v>
      </c>
      <c r="G224" s="9" t="s">
        <v>1078</v>
      </c>
      <c r="H224" s="24" t="s">
        <v>1418</v>
      </c>
      <c r="I224" s="10"/>
      <c r="J224" s="10"/>
      <c r="K224" s="246" t="s">
        <v>955</v>
      </c>
      <c r="L224" s="23" t="s">
        <v>956</v>
      </c>
      <c r="M224" s="247">
        <v>3</v>
      </c>
      <c r="N224" s="24"/>
      <c r="O224" s="25"/>
      <c r="P224" s="24"/>
      <c r="Q224" s="25"/>
      <c r="R224" s="25"/>
      <c r="S224" s="24"/>
      <c r="T224" s="25"/>
      <c r="U224" s="25"/>
      <c r="V224" s="25"/>
    </row>
    <row r="225" spans="1:22" ht="36" x14ac:dyDescent="0.25">
      <c r="A225" s="49" t="s">
        <v>1087</v>
      </c>
      <c r="B225" s="262" t="s">
        <v>545</v>
      </c>
      <c r="C225" s="23" t="s">
        <v>721</v>
      </c>
      <c r="D225" s="10" t="s">
        <v>1287</v>
      </c>
      <c r="E225" s="10" t="s">
        <v>1439</v>
      </c>
      <c r="F225" s="10" t="s">
        <v>1299</v>
      </c>
      <c r="G225" s="9" t="s">
        <v>1078</v>
      </c>
      <c r="H225" s="24" t="s">
        <v>1418</v>
      </c>
      <c r="I225" s="10"/>
      <c r="J225" s="10"/>
      <c r="K225" s="50" t="s">
        <v>955</v>
      </c>
      <c r="L225" s="23" t="s">
        <v>956</v>
      </c>
      <c r="M225" s="247">
        <v>30</v>
      </c>
      <c r="N225" s="24"/>
      <c r="O225" s="25"/>
      <c r="P225" s="24"/>
      <c r="Q225" s="25"/>
      <c r="R225" s="25"/>
      <c r="S225" s="24"/>
      <c r="T225" s="25"/>
      <c r="U225" s="25"/>
      <c r="V225" s="25"/>
    </row>
    <row r="226" spans="1:22" ht="36" x14ac:dyDescent="0.25">
      <c r="A226" s="49" t="s">
        <v>1092</v>
      </c>
      <c r="B226" s="262" t="s">
        <v>546</v>
      </c>
      <c r="C226" s="23" t="s">
        <v>1926</v>
      </c>
      <c r="D226" s="10" t="s">
        <v>1422</v>
      </c>
      <c r="E226" s="10" t="s">
        <v>1439</v>
      </c>
      <c r="F226" s="10" t="s">
        <v>1290</v>
      </c>
      <c r="G226" s="9" t="s">
        <v>1078</v>
      </c>
      <c r="H226" s="24" t="s">
        <v>1418</v>
      </c>
      <c r="I226" s="10"/>
      <c r="J226" s="10"/>
      <c r="K226" s="246" t="s">
        <v>955</v>
      </c>
      <c r="L226" s="23" t="s">
        <v>956</v>
      </c>
      <c r="M226" s="59">
        <v>18</v>
      </c>
      <c r="N226" s="24"/>
      <c r="O226" s="25"/>
      <c r="P226" s="24"/>
      <c r="Q226" s="25"/>
      <c r="R226" s="25"/>
      <c r="S226" s="24"/>
      <c r="T226" s="25"/>
      <c r="U226" s="25"/>
      <c r="V226" s="25"/>
    </row>
    <row r="227" spans="1:22" ht="36" x14ac:dyDescent="0.25">
      <c r="A227" s="39" t="s">
        <v>1102</v>
      </c>
      <c r="B227" s="262" t="s">
        <v>547</v>
      </c>
      <c r="C227" s="23" t="s">
        <v>1927</v>
      </c>
      <c r="D227" s="27" t="s">
        <v>1421</v>
      </c>
      <c r="E227" s="27" t="s">
        <v>1439</v>
      </c>
      <c r="F227" s="10" t="s">
        <v>1285</v>
      </c>
      <c r="G227" s="27" t="s">
        <v>1078</v>
      </c>
      <c r="H227" s="38" t="s">
        <v>1418</v>
      </c>
      <c r="I227" s="10"/>
      <c r="J227" s="10"/>
      <c r="K227" s="246" t="s">
        <v>955</v>
      </c>
      <c r="L227" s="23" t="s">
        <v>956</v>
      </c>
      <c r="M227" s="59">
        <v>40</v>
      </c>
      <c r="N227" s="24"/>
      <c r="O227" s="25"/>
      <c r="P227" s="24"/>
      <c r="Q227" s="25"/>
      <c r="R227" s="25"/>
      <c r="S227" s="24"/>
      <c r="T227" s="25"/>
      <c r="U227" s="25"/>
      <c r="V227" s="25"/>
    </row>
    <row r="228" spans="1:22" ht="48" x14ac:dyDescent="0.25">
      <c r="A228" s="39" t="s">
        <v>1104</v>
      </c>
      <c r="B228" s="262" t="s">
        <v>548</v>
      </c>
      <c r="C228" s="23" t="s">
        <v>1256</v>
      </c>
      <c r="D228" s="10" t="s">
        <v>742</v>
      </c>
      <c r="E228" s="10" t="s">
        <v>1439</v>
      </c>
      <c r="F228" s="10" t="s">
        <v>1246</v>
      </c>
      <c r="G228" s="9" t="s">
        <v>1078</v>
      </c>
      <c r="H228" s="24" t="s">
        <v>1418</v>
      </c>
      <c r="I228" s="10" t="s">
        <v>750</v>
      </c>
      <c r="J228" s="10"/>
      <c r="K228" s="25" t="s">
        <v>955</v>
      </c>
      <c r="L228" s="23" t="s">
        <v>956</v>
      </c>
      <c r="M228" s="247">
        <v>173</v>
      </c>
      <c r="N228" s="24"/>
      <c r="O228" s="25"/>
      <c r="P228" s="24"/>
      <c r="Q228" s="25"/>
      <c r="R228" s="25"/>
      <c r="S228" s="24"/>
      <c r="T228" s="25"/>
      <c r="U228" s="25"/>
      <c r="V228" s="25"/>
    </row>
    <row r="229" spans="1:22" ht="36" x14ac:dyDescent="0.25">
      <c r="A229" s="41" t="s">
        <v>1466</v>
      </c>
      <c r="B229" s="84"/>
      <c r="C229" s="41" t="s">
        <v>1467</v>
      </c>
      <c r="D229" s="94"/>
      <c r="E229" s="94"/>
      <c r="F229" s="94"/>
      <c r="G229" s="94"/>
      <c r="H229" s="94"/>
      <c r="I229" s="94"/>
      <c r="J229" s="94"/>
      <c r="K229" s="94"/>
      <c r="L229" s="94"/>
      <c r="M229" s="244"/>
      <c r="N229" s="101"/>
      <c r="O229" s="102"/>
      <c r="P229" s="101"/>
      <c r="Q229" s="102"/>
      <c r="R229" s="102"/>
      <c r="S229" s="101"/>
      <c r="T229" s="102"/>
      <c r="U229" s="102"/>
      <c r="V229" s="102"/>
    </row>
    <row r="230" spans="1:22" ht="36" x14ac:dyDescent="0.25">
      <c r="A230" s="43" t="s">
        <v>1468</v>
      </c>
      <c r="B230" s="44"/>
      <c r="C230" s="43" t="s">
        <v>1476</v>
      </c>
      <c r="D230" s="103"/>
      <c r="E230" s="103"/>
      <c r="F230" s="103"/>
      <c r="G230" s="103"/>
      <c r="H230" s="103"/>
      <c r="I230" s="103"/>
      <c r="J230" s="103"/>
      <c r="K230" s="103"/>
      <c r="L230" s="103"/>
      <c r="M230" s="245"/>
      <c r="N230" s="104"/>
      <c r="O230" s="105"/>
      <c r="P230" s="104"/>
      <c r="Q230" s="105"/>
      <c r="R230" s="105"/>
      <c r="S230" s="104"/>
      <c r="T230" s="105"/>
      <c r="U230" s="105"/>
      <c r="V230" s="105"/>
    </row>
    <row r="231" spans="1:22" ht="48" x14ac:dyDescent="0.25">
      <c r="A231" s="391" t="s">
        <v>1540</v>
      </c>
      <c r="B231" s="399"/>
      <c r="C231" s="391" t="s">
        <v>1560</v>
      </c>
      <c r="D231" s="422"/>
      <c r="E231" s="422"/>
      <c r="F231" s="422"/>
      <c r="G231" s="422"/>
      <c r="H231" s="422"/>
      <c r="I231" s="422"/>
      <c r="J231" s="422"/>
      <c r="K231" s="422"/>
      <c r="L231" s="422"/>
      <c r="M231" s="420"/>
      <c r="N231" s="421"/>
      <c r="O231" s="419"/>
      <c r="P231" s="421"/>
      <c r="Q231" s="419"/>
      <c r="R231" s="419"/>
      <c r="S231" s="421"/>
      <c r="T231" s="419"/>
      <c r="U231" s="419"/>
      <c r="V231" s="419"/>
    </row>
    <row r="232" spans="1:22" ht="48" x14ac:dyDescent="0.25">
      <c r="A232" s="391" t="s">
        <v>1541</v>
      </c>
      <c r="B232" s="399"/>
      <c r="C232" s="391" t="s">
        <v>1561</v>
      </c>
      <c r="D232" s="422"/>
      <c r="E232" s="422"/>
      <c r="F232" s="422"/>
      <c r="G232" s="422"/>
      <c r="H232" s="422"/>
      <c r="I232" s="422"/>
      <c r="J232" s="422"/>
      <c r="K232" s="422"/>
      <c r="L232" s="422"/>
      <c r="M232" s="420"/>
      <c r="N232" s="421"/>
      <c r="O232" s="419"/>
      <c r="P232" s="421"/>
      <c r="Q232" s="419"/>
      <c r="R232" s="419"/>
      <c r="S232" s="421"/>
      <c r="T232" s="419"/>
      <c r="U232" s="419"/>
      <c r="V232" s="419"/>
    </row>
    <row r="233" spans="1:22" ht="72" x14ac:dyDescent="0.25">
      <c r="A233" s="391" t="s">
        <v>1542</v>
      </c>
      <c r="B233" s="399"/>
      <c r="C233" s="391" t="s">
        <v>1562</v>
      </c>
      <c r="D233" s="422"/>
      <c r="E233" s="422"/>
      <c r="F233" s="422"/>
      <c r="G233" s="422"/>
      <c r="H233" s="422"/>
      <c r="I233" s="422"/>
      <c r="J233" s="422"/>
      <c r="K233" s="422"/>
      <c r="L233" s="422"/>
      <c r="M233" s="420"/>
      <c r="N233" s="421"/>
      <c r="O233" s="419"/>
      <c r="P233" s="421"/>
      <c r="Q233" s="419"/>
      <c r="R233" s="419"/>
      <c r="S233" s="421"/>
      <c r="T233" s="419"/>
      <c r="U233" s="419"/>
      <c r="V233" s="419"/>
    </row>
    <row r="234" spans="1:22" ht="72" x14ac:dyDescent="0.25">
      <c r="A234" s="344" t="s">
        <v>722</v>
      </c>
      <c r="B234" s="262" t="s">
        <v>549</v>
      </c>
      <c r="C234" s="345" t="s">
        <v>723</v>
      </c>
      <c r="D234" s="346" t="s">
        <v>358</v>
      </c>
      <c r="E234" s="346" t="s">
        <v>355</v>
      </c>
      <c r="F234" s="346" t="s">
        <v>1299</v>
      </c>
      <c r="G234" s="346" t="s">
        <v>1257</v>
      </c>
      <c r="H234" s="347" t="s">
        <v>1418</v>
      </c>
      <c r="I234" s="346"/>
      <c r="J234" s="346"/>
      <c r="K234" s="300" t="s">
        <v>239</v>
      </c>
      <c r="L234" s="300" t="s">
        <v>238</v>
      </c>
      <c r="M234" s="348">
        <v>1000</v>
      </c>
      <c r="N234" s="321"/>
      <c r="O234" s="342"/>
      <c r="P234" s="321"/>
      <c r="Q234" s="25"/>
      <c r="R234" s="25"/>
      <c r="S234" s="24"/>
      <c r="T234" s="25"/>
      <c r="U234" s="25"/>
      <c r="V234" s="25"/>
    </row>
    <row r="235" spans="1:22" ht="72" x14ac:dyDescent="0.25">
      <c r="A235" s="344" t="s">
        <v>792</v>
      </c>
      <c r="B235" s="262" t="s">
        <v>550</v>
      </c>
      <c r="C235" s="300" t="s">
        <v>364</v>
      </c>
      <c r="D235" s="302" t="s">
        <v>751</v>
      </c>
      <c r="E235" s="302" t="s">
        <v>355</v>
      </c>
      <c r="F235" s="302" t="s">
        <v>1246</v>
      </c>
      <c r="G235" s="349" t="s">
        <v>1257</v>
      </c>
      <c r="H235" s="321" t="s">
        <v>1418</v>
      </c>
      <c r="I235" s="302" t="s">
        <v>750</v>
      </c>
      <c r="J235" s="302"/>
      <c r="K235" s="300" t="s">
        <v>239</v>
      </c>
      <c r="L235" s="300" t="s">
        <v>238</v>
      </c>
      <c r="M235" s="348">
        <v>4533</v>
      </c>
      <c r="N235" s="321"/>
      <c r="O235" s="342"/>
      <c r="P235" s="321"/>
      <c r="Q235" s="25"/>
      <c r="R235" s="25"/>
      <c r="S235" s="24"/>
      <c r="T235" s="25"/>
      <c r="U235" s="25"/>
      <c r="V235" s="25"/>
    </row>
    <row r="236" spans="1:22" ht="72" x14ac:dyDescent="0.25">
      <c r="A236" s="314" t="s">
        <v>365</v>
      </c>
      <c r="B236" s="262" t="s">
        <v>551</v>
      </c>
      <c r="C236" s="315" t="s">
        <v>366</v>
      </c>
      <c r="D236" s="316" t="s">
        <v>367</v>
      </c>
      <c r="E236" s="316" t="s">
        <v>355</v>
      </c>
      <c r="F236" s="316" t="s">
        <v>1290</v>
      </c>
      <c r="G236" s="316" t="s">
        <v>1257</v>
      </c>
      <c r="H236" s="316" t="s">
        <v>1418</v>
      </c>
      <c r="I236" s="302"/>
      <c r="J236" s="302"/>
      <c r="K236" s="300" t="s">
        <v>239</v>
      </c>
      <c r="L236" s="300" t="s">
        <v>238</v>
      </c>
      <c r="M236" s="348">
        <v>2500</v>
      </c>
      <c r="N236" s="321"/>
      <c r="O236" s="342"/>
      <c r="P236" s="321"/>
      <c r="Q236" s="25"/>
      <c r="R236" s="25"/>
      <c r="S236" s="24"/>
      <c r="T236" s="25"/>
      <c r="U236" s="25"/>
      <c r="V236" s="25"/>
    </row>
    <row r="237" spans="1:22" ht="72" x14ac:dyDescent="0.25">
      <c r="A237" s="315" t="s">
        <v>368</v>
      </c>
      <c r="B237" s="262" t="s">
        <v>552</v>
      </c>
      <c r="C237" s="300" t="s">
        <v>369</v>
      </c>
      <c r="D237" s="302" t="s">
        <v>370</v>
      </c>
      <c r="E237" s="316" t="s">
        <v>355</v>
      </c>
      <c r="F237" s="302" t="s">
        <v>1300</v>
      </c>
      <c r="G237" s="316" t="s">
        <v>1257</v>
      </c>
      <c r="H237" s="316" t="s">
        <v>1418</v>
      </c>
      <c r="I237" s="302"/>
      <c r="J237" s="302"/>
      <c r="K237" s="300" t="s">
        <v>239</v>
      </c>
      <c r="L237" s="300" t="s">
        <v>238</v>
      </c>
      <c r="M237" s="348">
        <v>1275</v>
      </c>
      <c r="N237" s="321"/>
      <c r="O237" s="342"/>
      <c r="P237" s="321"/>
      <c r="Q237" s="25"/>
      <c r="R237" s="25"/>
      <c r="S237" s="24"/>
      <c r="T237" s="25"/>
      <c r="U237" s="25"/>
      <c r="V237" s="25"/>
    </row>
    <row r="238" spans="1:22" ht="72" x14ac:dyDescent="0.25">
      <c r="A238" s="318" t="s">
        <v>371</v>
      </c>
      <c r="B238" s="262" t="s">
        <v>553</v>
      </c>
      <c r="C238" s="318" t="s">
        <v>372</v>
      </c>
      <c r="D238" s="319" t="s">
        <v>373</v>
      </c>
      <c r="E238" s="319" t="s">
        <v>355</v>
      </c>
      <c r="F238" s="319" t="s">
        <v>1285</v>
      </c>
      <c r="G238" s="319" t="s">
        <v>1257</v>
      </c>
      <c r="H238" s="319" t="s">
        <v>1418</v>
      </c>
      <c r="I238" s="302"/>
      <c r="J238" s="302"/>
      <c r="K238" s="300" t="s">
        <v>239</v>
      </c>
      <c r="L238" s="300" t="s">
        <v>238</v>
      </c>
      <c r="M238" s="348">
        <v>2500</v>
      </c>
      <c r="N238" s="321"/>
      <c r="O238" s="342"/>
      <c r="P238" s="321"/>
      <c r="Q238" s="25"/>
      <c r="R238" s="25"/>
      <c r="S238" s="24"/>
      <c r="T238" s="25"/>
      <c r="U238" s="25"/>
      <c r="V238" s="25"/>
    </row>
    <row r="239" spans="1:22" ht="72" x14ac:dyDescent="0.25">
      <c r="A239" s="320" t="s">
        <v>374</v>
      </c>
      <c r="B239" s="262" t="s">
        <v>554</v>
      </c>
      <c r="C239" s="300" t="s">
        <v>375</v>
      </c>
      <c r="D239" s="302" t="s">
        <v>1416</v>
      </c>
      <c r="E239" s="302" t="s">
        <v>355</v>
      </c>
      <c r="F239" s="302" t="s">
        <v>1280</v>
      </c>
      <c r="G239" s="316" t="s">
        <v>1257</v>
      </c>
      <c r="H239" s="321" t="s">
        <v>1418</v>
      </c>
      <c r="I239" s="302"/>
      <c r="J239" s="302"/>
      <c r="K239" s="300" t="s">
        <v>239</v>
      </c>
      <c r="L239" s="300" t="s">
        <v>238</v>
      </c>
      <c r="M239" s="348">
        <v>800</v>
      </c>
      <c r="N239" s="321"/>
      <c r="O239" s="342"/>
      <c r="P239" s="321"/>
      <c r="Q239" s="25"/>
      <c r="R239" s="25"/>
      <c r="S239" s="24"/>
      <c r="T239" s="25"/>
      <c r="U239" s="25"/>
      <c r="V239" s="25"/>
    </row>
    <row r="240" spans="1:22" ht="72" x14ac:dyDescent="0.25">
      <c r="A240" s="300" t="s">
        <v>376</v>
      </c>
      <c r="B240" s="262" t="s">
        <v>555</v>
      </c>
      <c r="C240" s="300" t="s">
        <v>377</v>
      </c>
      <c r="D240" s="302" t="s">
        <v>1024</v>
      </c>
      <c r="E240" s="302" t="s">
        <v>355</v>
      </c>
      <c r="F240" s="302" t="s">
        <v>1025</v>
      </c>
      <c r="G240" s="302" t="s">
        <v>1257</v>
      </c>
      <c r="H240" s="321" t="s">
        <v>1418</v>
      </c>
      <c r="I240" s="302"/>
      <c r="J240" s="302"/>
      <c r="K240" s="300" t="s">
        <v>239</v>
      </c>
      <c r="L240" s="300" t="s">
        <v>238</v>
      </c>
      <c r="M240" s="348">
        <v>350</v>
      </c>
      <c r="N240" s="321"/>
      <c r="O240" s="342"/>
      <c r="P240" s="321"/>
      <c r="Q240" s="25"/>
      <c r="R240" s="25"/>
      <c r="S240" s="24"/>
      <c r="T240" s="25"/>
      <c r="U240" s="25"/>
      <c r="V240" s="25"/>
    </row>
    <row r="241" spans="1:22" ht="72" x14ac:dyDescent="0.25">
      <c r="A241" s="300" t="s">
        <v>378</v>
      </c>
      <c r="B241" s="262" t="s">
        <v>556</v>
      </c>
      <c r="C241" s="300" t="s">
        <v>379</v>
      </c>
      <c r="D241" s="316" t="s">
        <v>1419</v>
      </c>
      <c r="E241" s="316" t="s">
        <v>355</v>
      </c>
      <c r="F241" s="316" t="s">
        <v>1298</v>
      </c>
      <c r="G241" s="316" t="s">
        <v>1257</v>
      </c>
      <c r="H241" s="316" t="s">
        <v>1418</v>
      </c>
      <c r="I241" s="302"/>
      <c r="J241" s="302"/>
      <c r="K241" s="300" t="s">
        <v>239</v>
      </c>
      <c r="L241" s="300" t="s">
        <v>238</v>
      </c>
      <c r="M241" s="348">
        <v>1588</v>
      </c>
      <c r="N241" s="300" t="s">
        <v>381</v>
      </c>
      <c r="O241" s="300" t="s">
        <v>380</v>
      </c>
      <c r="P241" s="348">
        <v>1</v>
      </c>
      <c r="Q241" s="25"/>
      <c r="R241" s="25"/>
      <c r="S241" s="24"/>
      <c r="T241" s="25"/>
      <c r="U241" s="25"/>
      <c r="V241" s="25"/>
    </row>
    <row r="242" spans="1:22" ht="84" x14ac:dyDescent="0.25">
      <c r="A242" s="391" t="s">
        <v>1543</v>
      </c>
      <c r="B242" s="399"/>
      <c r="C242" s="391" t="s">
        <v>1563</v>
      </c>
      <c r="D242" s="422"/>
      <c r="E242" s="422"/>
      <c r="F242" s="422"/>
      <c r="G242" s="422"/>
      <c r="H242" s="422"/>
      <c r="I242" s="422"/>
      <c r="J242" s="422"/>
      <c r="K242" s="419"/>
      <c r="L242" s="419"/>
      <c r="M242" s="420"/>
      <c r="N242" s="421"/>
      <c r="O242" s="419"/>
      <c r="P242" s="421"/>
      <c r="Q242" s="419"/>
      <c r="R242" s="419"/>
      <c r="S242" s="421"/>
      <c r="T242" s="419"/>
      <c r="U242" s="419"/>
      <c r="V242" s="419"/>
    </row>
    <row r="243" spans="1:22" ht="36" x14ac:dyDescent="0.25">
      <c r="A243" s="391" t="s">
        <v>1544</v>
      </c>
      <c r="B243" s="399"/>
      <c r="C243" s="391" t="s">
        <v>1564</v>
      </c>
      <c r="D243" s="422"/>
      <c r="E243" s="422"/>
      <c r="F243" s="422"/>
      <c r="G243" s="422"/>
      <c r="H243" s="422"/>
      <c r="I243" s="422"/>
      <c r="J243" s="422"/>
      <c r="K243" s="419"/>
      <c r="L243" s="419"/>
      <c r="M243" s="420"/>
      <c r="N243" s="421"/>
      <c r="O243" s="419"/>
      <c r="P243" s="421"/>
      <c r="Q243" s="419"/>
      <c r="R243" s="419"/>
      <c r="S243" s="421"/>
      <c r="T243" s="419"/>
      <c r="U243" s="419"/>
      <c r="V243" s="419"/>
    </row>
    <row r="244" spans="1:22" ht="48" x14ac:dyDescent="0.25">
      <c r="A244" s="391" t="s">
        <v>1545</v>
      </c>
      <c r="B244" s="399"/>
      <c r="C244" s="391" t="s">
        <v>1565</v>
      </c>
      <c r="D244" s="422"/>
      <c r="E244" s="422"/>
      <c r="F244" s="422"/>
      <c r="G244" s="422"/>
      <c r="H244" s="422"/>
      <c r="I244" s="422"/>
      <c r="J244" s="422"/>
      <c r="K244" s="419"/>
      <c r="L244" s="419"/>
      <c r="M244" s="420"/>
      <c r="N244" s="421"/>
      <c r="O244" s="419"/>
      <c r="P244" s="421"/>
      <c r="Q244" s="419"/>
      <c r="R244" s="419"/>
      <c r="S244" s="421"/>
      <c r="T244" s="419"/>
      <c r="U244" s="419"/>
      <c r="V244" s="419"/>
    </row>
    <row r="245" spans="1:22" ht="60" x14ac:dyDescent="0.25">
      <c r="A245" s="43" t="s">
        <v>1469</v>
      </c>
      <c r="B245" s="44"/>
      <c r="C245" s="43" t="s">
        <v>1477</v>
      </c>
      <c r="D245" s="103"/>
      <c r="E245" s="103"/>
      <c r="F245" s="103"/>
      <c r="G245" s="103"/>
      <c r="H245" s="103"/>
      <c r="I245" s="103"/>
      <c r="J245" s="103"/>
      <c r="K245" s="105"/>
      <c r="L245" s="105"/>
      <c r="M245" s="245"/>
      <c r="N245" s="104"/>
      <c r="O245" s="105"/>
      <c r="P245" s="104"/>
      <c r="Q245" s="105"/>
      <c r="R245" s="105"/>
      <c r="S245" s="104"/>
      <c r="T245" s="105"/>
      <c r="U245" s="105"/>
      <c r="V245" s="105"/>
    </row>
    <row r="246" spans="1:22" ht="96" x14ac:dyDescent="0.25">
      <c r="A246" s="391" t="s">
        <v>1546</v>
      </c>
      <c r="B246" s="399"/>
      <c r="C246" s="391" t="s">
        <v>1566</v>
      </c>
      <c r="D246" s="422"/>
      <c r="E246" s="422"/>
      <c r="F246" s="422"/>
      <c r="G246" s="422"/>
      <c r="H246" s="422"/>
      <c r="I246" s="422"/>
      <c r="J246" s="422"/>
      <c r="K246" s="419"/>
      <c r="L246" s="419"/>
      <c r="M246" s="420"/>
      <c r="N246" s="421"/>
      <c r="O246" s="419"/>
      <c r="P246" s="421"/>
      <c r="Q246" s="419"/>
      <c r="R246" s="419"/>
      <c r="S246" s="421"/>
      <c r="T246" s="419"/>
      <c r="U246" s="419"/>
      <c r="V246" s="419"/>
    </row>
    <row r="247" spans="1:22" ht="60" x14ac:dyDescent="0.25">
      <c r="A247" s="30" t="s">
        <v>793</v>
      </c>
      <c r="B247" s="431" t="s">
        <v>1713</v>
      </c>
      <c r="C247" s="30" t="s">
        <v>1712</v>
      </c>
      <c r="D247" s="47" t="s">
        <v>1419</v>
      </c>
      <c r="E247" s="47" t="s">
        <v>355</v>
      </c>
      <c r="F247" s="47" t="s">
        <v>1298</v>
      </c>
      <c r="G247" s="47" t="s">
        <v>1258</v>
      </c>
      <c r="H247" s="86" t="s">
        <v>1418</v>
      </c>
      <c r="I247" s="10"/>
      <c r="J247" s="10"/>
      <c r="K247" s="246" t="s">
        <v>1040</v>
      </c>
      <c r="L247" s="246" t="s">
        <v>385</v>
      </c>
      <c r="M247" s="59">
        <v>1</v>
      </c>
      <c r="N247" s="248" t="s">
        <v>907</v>
      </c>
      <c r="O247" s="246" t="s">
        <v>908</v>
      </c>
      <c r="P247" s="10">
        <v>34000</v>
      </c>
      <c r="Q247" s="25"/>
      <c r="R247" s="25"/>
      <c r="S247" s="24"/>
      <c r="T247" s="25"/>
      <c r="U247" s="25"/>
      <c r="V247" s="25"/>
    </row>
    <row r="248" spans="1:22" ht="60" x14ac:dyDescent="0.25">
      <c r="A248" s="30" t="s">
        <v>794</v>
      </c>
      <c r="B248" s="431" t="s">
        <v>1718</v>
      </c>
      <c r="C248" s="30" t="s">
        <v>1735</v>
      </c>
      <c r="D248" s="47" t="s">
        <v>38</v>
      </c>
      <c r="E248" s="47" t="s">
        <v>355</v>
      </c>
      <c r="F248" s="47" t="s">
        <v>1299</v>
      </c>
      <c r="G248" s="47" t="s">
        <v>1258</v>
      </c>
      <c r="H248" s="86" t="s">
        <v>1418</v>
      </c>
      <c r="I248" s="10"/>
      <c r="J248" s="10"/>
      <c r="K248" s="246" t="s">
        <v>1040</v>
      </c>
      <c r="L248" s="246" t="s">
        <v>385</v>
      </c>
      <c r="M248" s="59">
        <v>6</v>
      </c>
      <c r="N248" s="248" t="s">
        <v>907</v>
      </c>
      <c r="O248" s="246" t="s">
        <v>908</v>
      </c>
      <c r="P248" s="10">
        <v>31454</v>
      </c>
      <c r="Q248" s="25"/>
      <c r="R248" s="25"/>
      <c r="S248" s="24"/>
      <c r="T248" s="25"/>
      <c r="U248" s="25"/>
      <c r="V248" s="25"/>
    </row>
    <row r="249" spans="1:22" ht="60" x14ac:dyDescent="0.25">
      <c r="A249" s="30" t="s">
        <v>1714</v>
      </c>
      <c r="B249" s="431" t="s">
        <v>1719</v>
      </c>
      <c r="C249" s="30" t="s">
        <v>1720</v>
      </c>
      <c r="D249" s="47" t="s">
        <v>1721</v>
      </c>
      <c r="E249" s="47" t="s">
        <v>355</v>
      </c>
      <c r="F249" s="47" t="s">
        <v>1285</v>
      </c>
      <c r="G249" s="47" t="s">
        <v>1258</v>
      </c>
      <c r="H249" s="86" t="s">
        <v>1418</v>
      </c>
      <c r="I249" s="10"/>
      <c r="J249" s="10"/>
      <c r="K249" s="246" t="s">
        <v>1040</v>
      </c>
      <c r="L249" s="246" t="s">
        <v>385</v>
      </c>
      <c r="M249" s="59">
        <v>1</v>
      </c>
      <c r="N249" s="248" t="s">
        <v>907</v>
      </c>
      <c r="O249" s="246" t="s">
        <v>908</v>
      </c>
      <c r="P249" s="10">
        <v>40300</v>
      </c>
      <c r="Q249" s="25"/>
      <c r="R249" s="25"/>
      <c r="S249" s="24"/>
      <c r="T249" s="25"/>
      <c r="U249" s="25"/>
      <c r="V249" s="25"/>
    </row>
    <row r="250" spans="1:22" ht="60" x14ac:dyDescent="0.25">
      <c r="A250" s="30" t="s">
        <v>1715</v>
      </c>
      <c r="B250" s="431" t="s">
        <v>1722</v>
      </c>
      <c r="C250" s="30" t="s">
        <v>1723</v>
      </c>
      <c r="D250" s="47" t="s">
        <v>1724</v>
      </c>
      <c r="E250" s="47" t="s">
        <v>355</v>
      </c>
      <c r="F250" s="47" t="s">
        <v>1285</v>
      </c>
      <c r="G250" s="47" t="s">
        <v>1258</v>
      </c>
      <c r="H250" s="86" t="s">
        <v>1418</v>
      </c>
      <c r="I250" s="10"/>
      <c r="J250" s="10"/>
      <c r="K250" s="246" t="s">
        <v>1040</v>
      </c>
      <c r="L250" s="246" t="s">
        <v>385</v>
      </c>
      <c r="M250" s="59">
        <v>1</v>
      </c>
      <c r="N250" s="248" t="s">
        <v>907</v>
      </c>
      <c r="O250" s="246" t="s">
        <v>908</v>
      </c>
      <c r="P250" s="10">
        <v>5148</v>
      </c>
      <c r="Q250" s="25"/>
      <c r="R250" s="25"/>
      <c r="S250" s="24"/>
      <c r="T250" s="25"/>
      <c r="U250" s="25"/>
      <c r="V250" s="25"/>
    </row>
    <row r="251" spans="1:22" ht="60" x14ac:dyDescent="0.25">
      <c r="A251" s="30" t="s">
        <v>795</v>
      </c>
      <c r="B251" s="431" t="s">
        <v>1725</v>
      </c>
      <c r="C251" s="30" t="s">
        <v>1726</v>
      </c>
      <c r="D251" s="47" t="s">
        <v>1651</v>
      </c>
      <c r="E251" s="47" t="s">
        <v>355</v>
      </c>
      <c r="F251" s="47" t="s">
        <v>1300</v>
      </c>
      <c r="G251" s="47" t="s">
        <v>1258</v>
      </c>
      <c r="H251" s="86" t="s">
        <v>1418</v>
      </c>
      <c r="I251" s="10"/>
      <c r="J251" s="10"/>
      <c r="K251" s="246" t="s">
        <v>1040</v>
      </c>
      <c r="L251" s="246" t="s">
        <v>385</v>
      </c>
      <c r="M251" s="59">
        <v>6</v>
      </c>
      <c r="N251" s="248" t="s">
        <v>907</v>
      </c>
      <c r="O251" s="246" t="s">
        <v>908</v>
      </c>
      <c r="P251" s="10">
        <v>18532</v>
      </c>
      <c r="Q251" s="25"/>
      <c r="R251" s="25"/>
      <c r="S251" s="24"/>
      <c r="T251" s="25"/>
      <c r="U251" s="25"/>
      <c r="V251" s="25"/>
    </row>
    <row r="252" spans="1:22" ht="60" x14ac:dyDescent="0.25">
      <c r="A252" s="30" t="s">
        <v>796</v>
      </c>
      <c r="B252" s="431" t="s">
        <v>1727</v>
      </c>
      <c r="C252" s="30" t="s">
        <v>1728</v>
      </c>
      <c r="D252" s="47" t="s">
        <v>1729</v>
      </c>
      <c r="E252" s="47" t="s">
        <v>355</v>
      </c>
      <c r="F252" s="47" t="s">
        <v>1300</v>
      </c>
      <c r="G252" s="47" t="s">
        <v>1258</v>
      </c>
      <c r="H252" s="86" t="s">
        <v>1418</v>
      </c>
      <c r="I252" s="10"/>
      <c r="J252" s="10"/>
      <c r="K252" s="246" t="s">
        <v>1040</v>
      </c>
      <c r="L252" s="246" t="s">
        <v>385</v>
      </c>
      <c r="M252" s="59">
        <v>1</v>
      </c>
      <c r="N252" s="248" t="s">
        <v>907</v>
      </c>
      <c r="O252" s="246" t="s">
        <v>908</v>
      </c>
      <c r="P252" s="10">
        <v>4301</v>
      </c>
      <c r="Q252" s="25"/>
      <c r="R252" s="25"/>
      <c r="S252" s="24"/>
      <c r="T252" s="25"/>
      <c r="U252" s="25"/>
      <c r="V252" s="25"/>
    </row>
    <row r="253" spans="1:22" ht="60" x14ac:dyDescent="0.25">
      <c r="A253" s="30" t="s">
        <v>1716</v>
      </c>
      <c r="B253" s="431" t="s">
        <v>1730</v>
      </c>
      <c r="C253" s="30" t="s">
        <v>1731</v>
      </c>
      <c r="D253" s="47" t="s">
        <v>1732</v>
      </c>
      <c r="E253" s="47" t="s">
        <v>355</v>
      </c>
      <c r="F253" s="47" t="s">
        <v>1300</v>
      </c>
      <c r="G253" s="47" t="s">
        <v>1258</v>
      </c>
      <c r="H253" s="86" t="s">
        <v>1418</v>
      </c>
      <c r="I253" s="10"/>
      <c r="J253" s="10"/>
      <c r="K253" s="246" t="s">
        <v>1040</v>
      </c>
      <c r="L253" s="246" t="s">
        <v>385</v>
      </c>
      <c r="M253" s="59">
        <v>1</v>
      </c>
      <c r="N253" s="248" t="s">
        <v>907</v>
      </c>
      <c r="O253" s="246" t="s">
        <v>908</v>
      </c>
      <c r="P253" s="10">
        <v>4110</v>
      </c>
      <c r="Q253" s="25"/>
      <c r="R253" s="25"/>
      <c r="S253" s="24"/>
      <c r="T253" s="25"/>
      <c r="U253" s="25"/>
      <c r="V253" s="25"/>
    </row>
    <row r="254" spans="1:22" ht="60" x14ac:dyDescent="0.25">
      <c r="A254" s="30" t="s">
        <v>1717</v>
      </c>
      <c r="B254" s="431" t="s">
        <v>1733</v>
      </c>
      <c r="C254" s="30" t="s">
        <v>1734</v>
      </c>
      <c r="D254" s="47" t="s">
        <v>1024</v>
      </c>
      <c r="E254" s="47" t="s">
        <v>355</v>
      </c>
      <c r="F254" s="47" t="s">
        <v>1025</v>
      </c>
      <c r="G254" s="47" t="s">
        <v>1258</v>
      </c>
      <c r="H254" s="86" t="s">
        <v>1418</v>
      </c>
      <c r="I254" s="10"/>
      <c r="J254" s="10"/>
      <c r="K254" s="246" t="s">
        <v>1040</v>
      </c>
      <c r="L254" s="246" t="s">
        <v>385</v>
      </c>
      <c r="M254" s="59">
        <v>1</v>
      </c>
      <c r="N254" s="248" t="s">
        <v>907</v>
      </c>
      <c r="O254" s="246" t="s">
        <v>908</v>
      </c>
      <c r="P254" s="10">
        <v>1476</v>
      </c>
      <c r="Q254" s="25"/>
      <c r="R254" s="25"/>
      <c r="S254" s="24"/>
      <c r="T254" s="25"/>
      <c r="U254" s="25"/>
      <c r="V254" s="25"/>
    </row>
    <row r="255" spans="1:22" ht="72" x14ac:dyDescent="0.25">
      <c r="A255" s="30" t="s">
        <v>1744</v>
      </c>
      <c r="B255" s="431" t="s">
        <v>1751</v>
      </c>
      <c r="C255" s="30" t="s">
        <v>356</v>
      </c>
      <c r="D255" s="47" t="s">
        <v>1652</v>
      </c>
      <c r="E255" s="47" t="s">
        <v>355</v>
      </c>
      <c r="F255" s="47" t="s">
        <v>1290</v>
      </c>
      <c r="G255" s="47" t="s">
        <v>1258</v>
      </c>
      <c r="H255" s="86" t="s">
        <v>1418</v>
      </c>
      <c r="I255" s="10"/>
      <c r="J255" s="10"/>
      <c r="K255" s="246" t="s">
        <v>1040</v>
      </c>
      <c r="L255" s="246" t="s">
        <v>385</v>
      </c>
      <c r="M255" s="59">
        <v>1</v>
      </c>
      <c r="N255" s="248" t="s">
        <v>907</v>
      </c>
      <c r="O255" s="246" t="s">
        <v>908</v>
      </c>
      <c r="P255" s="10">
        <v>6282</v>
      </c>
      <c r="Q255" s="25"/>
      <c r="R255" s="25"/>
      <c r="S255" s="24"/>
      <c r="T255" s="25"/>
      <c r="U255" s="25"/>
      <c r="V255" s="25"/>
    </row>
    <row r="256" spans="1:22" ht="60" x14ac:dyDescent="0.25">
      <c r="A256" s="30" t="s">
        <v>1745</v>
      </c>
      <c r="B256" s="431" t="s">
        <v>1752</v>
      </c>
      <c r="C256" s="30" t="s">
        <v>1761</v>
      </c>
      <c r="D256" s="47" t="s">
        <v>354</v>
      </c>
      <c r="E256" s="47" t="s">
        <v>355</v>
      </c>
      <c r="F256" s="47" t="s">
        <v>1290</v>
      </c>
      <c r="G256" s="47" t="s">
        <v>1258</v>
      </c>
      <c r="H256" s="86" t="s">
        <v>1418</v>
      </c>
      <c r="I256" s="10"/>
      <c r="J256" s="10"/>
      <c r="K256" s="246" t="s">
        <v>1040</v>
      </c>
      <c r="L256" s="246" t="s">
        <v>385</v>
      </c>
      <c r="M256" s="59">
        <v>1</v>
      </c>
      <c r="N256" s="248" t="s">
        <v>907</v>
      </c>
      <c r="O256" s="246" t="s">
        <v>908</v>
      </c>
      <c r="P256" s="10">
        <v>6676</v>
      </c>
      <c r="Q256" s="25"/>
      <c r="R256" s="25"/>
      <c r="S256" s="24"/>
      <c r="T256" s="25"/>
      <c r="U256" s="25"/>
      <c r="V256" s="25"/>
    </row>
    <row r="257" spans="1:22" ht="60" x14ac:dyDescent="0.25">
      <c r="A257" s="30" t="s">
        <v>1746</v>
      </c>
      <c r="B257" s="431" t="s">
        <v>1753</v>
      </c>
      <c r="C257" s="30" t="s">
        <v>1758</v>
      </c>
      <c r="D257" s="47" t="s">
        <v>1762</v>
      </c>
      <c r="E257" s="47" t="s">
        <v>355</v>
      </c>
      <c r="F257" s="47" t="s">
        <v>1290</v>
      </c>
      <c r="G257" s="47" t="s">
        <v>1258</v>
      </c>
      <c r="H257" s="86" t="s">
        <v>1418</v>
      </c>
      <c r="I257" s="10"/>
      <c r="J257" s="10"/>
      <c r="K257" s="246" t="s">
        <v>1040</v>
      </c>
      <c r="L257" s="246" t="s">
        <v>385</v>
      </c>
      <c r="M257" s="59">
        <v>1</v>
      </c>
      <c r="N257" s="248" t="s">
        <v>907</v>
      </c>
      <c r="O257" s="246" t="s">
        <v>908</v>
      </c>
      <c r="P257" s="10">
        <v>1800</v>
      </c>
      <c r="Q257" s="25"/>
      <c r="R257" s="25"/>
      <c r="S257" s="24"/>
      <c r="T257" s="25"/>
      <c r="U257" s="25"/>
      <c r="V257" s="25"/>
    </row>
    <row r="258" spans="1:22" ht="60" x14ac:dyDescent="0.25">
      <c r="A258" s="30" t="s">
        <v>1747</v>
      </c>
      <c r="B258" s="431" t="s">
        <v>1754</v>
      </c>
      <c r="C258" s="30" t="s">
        <v>1763</v>
      </c>
      <c r="D258" s="47" t="s">
        <v>1764</v>
      </c>
      <c r="E258" s="47" t="s">
        <v>355</v>
      </c>
      <c r="F258" s="47" t="s">
        <v>1290</v>
      </c>
      <c r="G258" s="47" t="s">
        <v>1258</v>
      </c>
      <c r="H258" s="86" t="s">
        <v>1418</v>
      </c>
      <c r="I258" s="10"/>
      <c r="J258" s="10"/>
      <c r="K258" s="246" t="s">
        <v>1040</v>
      </c>
      <c r="L258" s="246" t="s">
        <v>385</v>
      </c>
      <c r="M258" s="59">
        <v>1</v>
      </c>
      <c r="N258" s="248" t="s">
        <v>907</v>
      </c>
      <c r="O258" s="246" t="s">
        <v>908</v>
      </c>
      <c r="P258" s="10">
        <v>6381</v>
      </c>
      <c r="Q258" s="25"/>
      <c r="R258" s="25"/>
      <c r="S258" s="24"/>
      <c r="T258" s="25"/>
      <c r="U258" s="25"/>
      <c r="V258" s="25"/>
    </row>
    <row r="259" spans="1:22" ht="60" x14ac:dyDescent="0.25">
      <c r="A259" s="30" t="s">
        <v>1748</v>
      </c>
      <c r="B259" s="431" t="s">
        <v>1755</v>
      </c>
      <c r="C259" s="30" t="s">
        <v>1759</v>
      </c>
      <c r="D259" s="47" t="s">
        <v>1765</v>
      </c>
      <c r="E259" s="47" t="s">
        <v>355</v>
      </c>
      <c r="F259" s="47" t="s">
        <v>1290</v>
      </c>
      <c r="G259" s="47" t="s">
        <v>1258</v>
      </c>
      <c r="H259" s="86" t="s">
        <v>1418</v>
      </c>
      <c r="I259" s="10"/>
      <c r="J259" s="10"/>
      <c r="K259" s="246" t="s">
        <v>1040</v>
      </c>
      <c r="L259" s="246" t="s">
        <v>385</v>
      </c>
      <c r="M259" s="59">
        <v>1</v>
      </c>
      <c r="N259" s="248" t="s">
        <v>907</v>
      </c>
      <c r="O259" s="246" t="s">
        <v>908</v>
      </c>
      <c r="P259" s="10">
        <v>680</v>
      </c>
      <c r="Q259" s="25"/>
      <c r="R259" s="25"/>
      <c r="S259" s="24"/>
      <c r="T259" s="25"/>
      <c r="U259" s="25"/>
      <c r="V259" s="25"/>
    </row>
    <row r="260" spans="1:22" ht="60" x14ac:dyDescent="0.25">
      <c r="A260" s="30" t="s">
        <v>1749</v>
      </c>
      <c r="B260" s="431" t="s">
        <v>1756</v>
      </c>
      <c r="C260" s="30" t="s">
        <v>1760</v>
      </c>
      <c r="D260" s="47" t="s">
        <v>1766</v>
      </c>
      <c r="E260" s="47" t="s">
        <v>355</v>
      </c>
      <c r="F260" s="47" t="s">
        <v>1290</v>
      </c>
      <c r="G260" s="47" t="s">
        <v>1258</v>
      </c>
      <c r="H260" s="86" t="s">
        <v>1418</v>
      </c>
      <c r="I260" s="10"/>
      <c r="J260" s="10"/>
      <c r="K260" s="246" t="s">
        <v>1040</v>
      </c>
      <c r="L260" s="246" t="s">
        <v>385</v>
      </c>
      <c r="M260" s="59">
        <v>1</v>
      </c>
      <c r="N260" s="248" t="s">
        <v>907</v>
      </c>
      <c r="O260" s="246" t="s">
        <v>908</v>
      </c>
      <c r="P260" s="10">
        <v>2037</v>
      </c>
      <c r="Q260" s="25"/>
      <c r="R260" s="25"/>
      <c r="S260" s="24"/>
      <c r="T260" s="25"/>
      <c r="U260" s="25"/>
      <c r="V260" s="25"/>
    </row>
    <row r="261" spans="1:22" ht="60" x14ac:dyDescent="0.25">
      <c r="A261" s="30" t="s">
        <v>1750</v>
      </c>
      <c r="B261" s="431" t="s">
        <v>1757</v>
      </c>
      <c r="C261" s="30" t="s">
        <v>1864</v>
      </c>
      <c r="D261" s="47" t="s">
        <v>1865</v>
      </c>
      <c r="E261" s="47" t="s">
        <v>355</v>
      </c>
      <c r="F261" s="47" t="s">
        <v>1290</v>
      </c>
      <c r="G261" s="47" t="s">
        <v>1258</v>
      </c>
      <c r="H261" s="86" t="s">
        <v>1418</v>
      </c>
      <c r="I261" s="10"/>
      <c r="J261" s="10"/>
      <c r="K261" s="246" t="s">
        <v>1040</v>
      </c>
      <c r="L261" s="246" t="s">
        <v>385</v>
      </c>
      <c r="M261" s="59">
        <v>1</v>
      </c>
      <c r="N261" s="248" t="s">
        <v>907</v>
      </c>
      <c r="O261" s="246" t="s">
        <v>908</v>
      </c>
      <c r="P261" s="10">
        <v>4158</v>
      </c>
      <c r="Q261" s="25"/>
      <c r="R261" s="25"/>
      <c r="S261" s="24"/>
      <c r="T261" s="25"/>
      <c r="U261" s="25"/>
      <c r="V261" s="25"/>
    </row>
    <row r="262" spans="1:22" ht="60" x14ac:dyDescent="0.25">
      <c r="A262" s="30" t="s">
        <v>1767</v>
      </c>
      <c r="B262" s="431" t="s">
        <v>1771</v>
      </c>
      <c r="C262" s="30" t="s">
        <v>1775</v>
      </c>
      <c r="D262" s="47" t="s">
        <v>1781</v>
      </c>
      <c r="E262" s="47" t="s">
        <v>355</v>
      </c>
      <c r="F262" s="47" t="s">
        <v>1280</v>
      </c>
      <c r="G262" s="47" t="s">
        <v>1258</v>
      </c>
      <c r="H262" s="86" t="s">
        <v>1418</v>
      </c>
      <c r="I262" s="10"/>
      <c r="J262" s="10"/>
      <c r="K262" s="246" t="s">
        <v>1040</v>
      </c>
      <c r="L262" s="246" t="s">
        <v>385</v>
      </c>
      <c r="M262" s="59">
        <v>1</v>
      </c>
      <c r="N262" s="248" t="s">
        <v>907</v>
      </c>
      <c r="O262" s="246" t="s">
        <v>908</v>
      </c>
      <c r="P262" s="10">
        <v>1882</v>
      </c>
      <c r="Q262" s="25"/>
      <c r="R262" s="25"/>
      <c r="S262" s="24"/>
      <c r="T262" s="25"/>
      <c r="U262" s="25"/>
      <c r="V262" s="25"/>
    </row>
    <row r="263" spans="1:22" ht="72" x14ac:dyDescent="0.25">
      <c r="A263" s="30" t="s">
        <v>1768</v>
      </c>
      <c r="B263" s="431" t="s">
        <v>1772</v>
      </c>
      <c r="C263" s="30" t="s">
        <v>1776</v>
      </c>
      <c r="D263" s="47" t="s">
        <v>1780</v>
      </c>
      <c r="E263" s="47" t="s">
        <v>355</v>
      </c>
      <c r="F263" s="47" t="s">
        <v>1280</v>
      </c>
      <c r="G263" s="47" t="s">
        <v>1258</v>
      </c>
      <c r="H263" s="86" t="s">
        <v>1418</v>
      </c>
      <c r="I263" s="10"/>
      <c r="J263" s="10"/>
      <c r="K263" s="246" t="s">
        <v>1040</v>
      </c>
      <c r="L263" s="246" t="s">
        <v>385</v>
      </c>
      <c r="M263" s="59">
        <v>1</v>
      </c>
      <c r="N263" s="248" t="s">
        <v>907</v>
      </c>
      <c r="O263" s="246" t="s">
        <v>908</v>
      </c>
      <c r="P263" s="10">
        <v>804</v>
      </c>
      <c r="Q263" s="25"/>
      <c r="R263" s="25"/>
      <c r="S263" s="24"/>
      <c r="T263" s="25"/>
      <c r="U263" s="25"/>
      <c r="V263" s="25"/>
    </row>
    <row r="264" spans="1:22" ht="60" x14ac:dyDescent="0.25">
      <c r="A264" s="30" t="s">
        <v>1769</v>
      </c>
      <c r="B264" s="431" t="s">
        <v>1773</v>
      </c>
      <c r="C264" s="30" t="s">
        <v>1777</v>
      </c>
      <c r="D264" s="47" t="s">
        <v>1779</v>
      </c>
      <c r="E264" s="47" t="s">
        <v>355</v>
      </c>
      <c r="F264" s="47" t="s">
        <v>1280</v>
      </c>
      <c r="G264" s="47" t="s">
        <v>1258</v>
      </c>
      <c r="H264" s="86" t="s">
        <v>1418</v>
      </c>
      <c r="I264" s="10"/>
      <c r="J264" s="10"/>
      <c r="K264" s="246" t="s">
        <v>1040</v>
      </c>
      <c r="L264" s="246" t="s">
        <v>385</v>
      </c>
      <c r="M264" s="59">
        <v>1</v>
      </c>
      <c r="N264" s="248" t="s">
        <v>907</v>
      </c>
      <c r="O264" s="246" t="s">
        <v>908</v>
      </c>
      <c r="P264" s="10">
        <v>726</v>
      </c>
      <c r="Q264" s="25"/>
      <c r="R264" s="25"/>
      <c r="S264" s="24"/>
      <c r="T264" s="25"/>
      <c r="U264" s="25"/>
      <c r="V264" s="25"/>
    </row>
    <row r="265" spans="1:22" ht="60" x14ac:dyDescent="0.25">
      <c r="A265" s="30" t="s">
        <v>1770</v>
      </c>
      <c r="B265" s="431" t="s">
        <v>1774</v>
      </c>
      <c r="C265" s="30" t="s">
        <v>1778</v>
      </c>
      <c r="D265" s="47" t="s">
        <v>1416</v>
      </c>
      <c r="E265" s="47" t="s">
        <v>355</v>
      </c>
      <c r="F265" s="47" t="s">
        <v>1280</v>
      </c>
      <c r="G265" s="47" t="s">
        <v>1258</v>
      </c>
      <c r="H265" s="86" t="s">
        <v>1418</v>
      </c>
      <c r="I265" s="10"/>
      <c r="J265" s="10"/>
      <c r="K265" s="246" t="s">
        <v>1040</v>
      </c>
      <c r="L265" s="246" t="s">
        <v>385</v>
      </c>
      <c r="M265" s="59">
        <v>5</v>
      </c>
      <c r="N265" s="248" t="s">
        <v>907</v>
      </c>
      <c r="O265" s="246" t="s">
        <v>908</v>
      </c>
      <c r="P265" s="10">
        <v>10271</v>
      </c>
      <c r="Q265" s="25"/>
      <c r="R265" s="25"/>
      <c r="S265" s="24"/>
      <c r="T265" s="25"/>
      <c r="U265" s="25"/>
      <c r="V265" s="25"/>
    </row>
    <row r="266" spans="1:22" ht="60" x14ac:dyDescent="0.25">
      <c r="A266" s="30" t="s">
        <v>1782</v>
      </c>
      <c r="B266" s="431" t="s">
        <v>1806</v>
      </c>
      <c r="C266" s="30" t="s">
        <v>1830</v>
      </c>
      <c r="D266" s="47" t="s">
        <v>1831</v>
      </c>
      <c r="E266" s="47" t="s">
        <v>355</v>
      </c>
      <c r="F266" s="47" t="s">
        <v>1246</v>
      </c>
      <c r="G266" s="47" t="s">
        <v>1258</v>
      </c>
      <c r="H266" s="86" t="s">
        <v>1418</v>
      </c>
      <c r="I266" s="10"/>
      <c r="J266" s="10"/>
      <c r="K266" s="246" t="s">
        <v>1040</v>
      </c>
      <c r="L266" s="246" t="s">
        <v>385</v>
      </c>
      <c r="M266" s="59">
        <v>1</v>
      </c>
      <c r="N266" s="248" t="s">
        <v>907</v>
      </c>
      <c r="O266" s="246" t="s">
        <v>908</v>
      </c>
      <c r="P266" s="10">
        <v>90000</v>
      </c>
      <c r="Q266" s="25"/>
      <c r="R266" s="25"/>
      <c r="S266" s="24"/>
      <c r="T266" s="25"/>
      <c r="U266" s="25"/>
      <c r="V266" s="25"/>
    </row>
    <row r="267" spans="1:22" ht="60" x14ac:dyDescent="0.25">
      <c r="A267" s="30" t="s">
        <v>1783</v>
      </c>
      <c r="B267" s="431" t="s">
        <v>1807</v>
      </c>
      <c r="C267" s="30" t="s">
        <v>1832</v>
      </c>
      <c r="D267" s="47" t="s">
        <v>1762</v>
      </c>
      <c r="E267" s="47" t="s">
        <v>355</v>
      </c>
      <c r="F267" s="47" t="s">
        <v>1246</v>
      </c>
      <c r="G267" s="47" t="s">
        <v>1258</v>
      </c>
      <c r="H267" s="86" t="s">
        <v>1418</v>
      </c>
      <c r="I267" s="10"/>
      <c r="J267" s="10"/>
      <c r="K267" s="246" t="s">
        <v>1040</v>
      </c>
      <c r="L267" s="246" t="s">
        <v>385</v>
      </c>
      <c r="M267" s="59">
        <v>1</v>
      </c>
      <c r="N267" s="248" t="s">
        <v>907</v>
      </c>
      <c r="O267" s="246" t="s">
        <v>908</v>
      </c>
      <c r="P267" s="10">
        <v>10675</v>
      </c>
      <c r="Q267" s="25"/>
      <c r="R267" s="25"/>
      <c r="S267" s="24"/>
      <c r="T267" s="25"/>
      <c r="U267" s="25"/>
      <c r="V267" s="25"/>
    </row>
    <row r="268" spans="1:22" ht="60" x14ac:dyDescent="0.25">
      <c r="A268" s="30" t="s">
        <v>1784</v>
      </c>
      <c r="B268" s="431" t="s">
        <v>1808</v>
      </c>
      <c r="C268" s="30" t="s">
        <v>1833</v>
      </c>
      <c r="D268" s="47" t="s">
        <v>1834</v>
      </c>
      <c r="E268" s="47" t="s">
        <v>355</v>
      </c>
      <c r="F268" s="47" t="s">
        <v>1246</v>
      </c>
      <c r="G268" s="47" t="s">
        <v>1258</v>
      </c>
      <c r="H268" s="86" t="s">
        <v>1418</v>
      </c>
      <c r="I268" s="10"/>
      <c r="J268" s="10"/>
      <c r="K268" s="246" t="s">
        <v>1040</v>
      </c>
      <c r="L268" s="246" t="s">
        <v>385</v>
      </c>
      <c r="M268" s="59">
        <v>1</v>
      </c>
      <c r="N268" s="248" t="s">
        <v>907</v>
      </c>
      <c r="O268" s="246" t="s">
        <v>908</v>
      </c>
      <c r="P268" s="10">
        <v>8700</v>
      </c>
      <c r="Q268" s="25"/>
      <c r="R268" s="25"/>
      <c r="S268" s="24"/>
      <c r="T268" s="25"/>
      <c r="U268" s="25"/>
      <c r="V268" s="25"/>
    </row>
    <row r="269" spans="1:22" ht="60" x14ac:dyDescent="0.25">
      <c r="A269" s="30" t="s">
        <v>1785</v>
      </c>
      <c r="B269" s="431" t="s">
        <v>1809</v>
      </c>
      <c r="C269" s="30" t="s">
        <v>1874</v>
      </c>
      <c r="D269" s="47" t="s">
        <v>1835</v>
      </c>
      <c r="E269" s="47" t="s">
        <v>355</v>
      </c>
      <c r="F269" s="47" t="s">
        <v>1246</v>
      </c>
      <c r="G269" s="47" t="s">
        <v>1258</v>
      </c>
      <c r="H269" s="86" t="s">
        <v>1418</v>
      </c>
      <c r="I269" s="10"/>
      <c r="J269" s="10"/>
      <c r="K269" s="246" t="s">
        <v>1040</v>
      </c>
      <c r="L269" s="246" t="s">
        <v>385</v>
      </c>
      <c r="M269" s="59">
        <v>1</v>
      </c>
      <c r="N269" s="248" t="s">
        <v>907</v>
      </c>
      <c r="O269" s="246" t="s">
        <v>908</v>
      </c>
      <c r="P269" s="10">
        <v>8591</v>
      </c>
      <c r="Q269" s="25"/>
      <c r="R269" s="25"/>
      <c r="S269" s="24"/>
      <c r="T269" s="25"/>
      <c r="U269" s="25"/>
      <c r="V269" s="25"/>
    </row>
    <row r="270" spans="1:22" ht="60" x14ac:dyDescent="0.25">
      <c r="A270" s="30" t="s">
        <v>1786</v>
      </c>
      <c r="B270" s="431" t="s">
        <v>1810</v>
      </c>
      <c r="C270" s="30" t="s">
        <v>1875</v>
      </c>
      <c r="D270" s="47" t="s">
        <v>1836</v>
      </c>
      <c r="E270" s="47" t="s">
        <v>355</v>
      </c>
      <c r="F270" s="47" t="s">
        <v>1246</v>
      </c>
      <c r="G270" s="47" t="s">
        <v>1258</v>
      </c>
      <c r="H270" s="86" t="s">
        <v>1418</v>
      </c>
      <c r="I270" s="10"/>
      <c r="J270" s="10"/>
      <c r="K270" s="246" t="s">
        <v>1040</v>
      </c>
      <c r="L270" s="246" t="s">
        <v>385</v>
      </c>
      <c r="M270" s="59">
        <v>1</v>
      </c>
      <c r="N270" s="248" t="s">
        <v>907</v>
      </c>
      <c r="O270" s="246" t="s">
        <v>908</v>
      </c>
      <c r="P270" s="10">
        <v>5971</v>
      </c>
      <c r="Q270" s="25"/>
      <c r="R270" s="25"/>
      <c r="S270" s="24"/>
      <c r="T270" s="25"/>
      <c r="U270" s="25"/>
      <c r="V270" s="25"/>
    </row>
    <row r="271" spans="1:22" ht="60" x14ac:dyDescent="0.25">
      <c r="A271" s="30" t="s">
        <v>1787</v>
      </c>
      <c r="B271" s="431" t="s">
        <v>1811</v>
      </c>
      <c r="C271" s="30" t="s">
        <v>1837</v>
      </c>
      <c r="D271" s="47" t="s">
        <v>1838</v>
      </c>
      <c r="E271" s="47" t="s">
        <v>355</v>
      </c>
      <c r="F271" s="47" t="s">
        <v>1246</v>
      </c>
      <c r="G271" s="47" t="s">
        <v>1258</v>
      </c>
      <c r="H271" s="86" t="s">
        <v>1418</v>
      </c>
      <c r="I271" s="10"/>
      <c r="J271" s="10"/>
      <c r="K271" s="246" t="s">
        <v>1040</v>
      </c>
      <c r="L271" s="246" t="s">
        <v>385</v>
      </c>
      <c r="M271" s="59">
        <v>1</v>
      </c>
      <c r="N271" s="248" t="s">
        <v>907</v>
      </c>
      <c r="O271" s="246" t="s">
        <v>908</v>
      </c>
      <c r="P271" s="10">
        <v>2294</v>
      </c>
      <c r="Q271" s="25"/>
      <c r="R271" s="25"/>
      <c r="S271" s="24"/>
      <c r="T271" s="25"/>
      <c r="U271" s="25"/>
      <c r="V271" s="25"/>
    </row>
    <row r="272" spans="1:22" ht="60" x14ac:dyDescent="0.25">
      <c r="A272" s="30" t="s">
        <v>1788</v>
      </c>
      <c r="B272" s="431" t="s">
        <v>1812</v>
      </c>
      <c r="C272" s="30" t="s">
        <v>1839</v>
      </c>
      <c r="D272" s="47" t="s">
        <v>1840</v>
      </c>
      <c r="E272" s="47" t="s">
        <v>355</v>
      </c>
      <c r="F272" s="47" t="s">
        <v>1246</v>
      </c>
      <c r="G272" s="47" t="s">
        <v>1258</v>
      </c>
      <c r="H272" s="86" t="s">
        <v>1418</v>
      </c>
      <c r="I272" s="10"/>
      <c r="J272" s="10"/>
      <c r="K272" s="246" t="s">
        <v>1040</v>
      </c>
      <c r="L272" s="246" t="s">
        <v>385</v>
      </c>
      <c r="M272" s="59">
        <v>1</v>
      </c>
      <c r="N272" s="248" t="s">
        <v>907</v>
      </c>
      <c r="O272" s="246" t="s">
        <v>908</v>
      </c>
      <c r="P272" s="10">
        <v>3230</v>
      </c>
      <c r="Q272" s="25"/>
      <c r="R272" s="25"/>
      <c r="S272" s="24"/>
      <c r="T272" s="25"/>
      <c r="U272" s="25"/>
      <c r="V272" s="25"/>
    </row>
    <row r="273" spans="1:22" ht="72" x14ac:dyDescent="0.25">
      <c r="A273" s="30" t="s">
        <v>1789</v>
      </c>
      <c r="B273" s="431" t="s">
        <v>1813</v>
      </c>
      <c r="C273" s="30" t="s">
        <v>1841</v>
      </c>
      <c r="D273" s="47" t="s">
        <v>1842</v>
      </c>
      <c r="E273" s="47" t="s">
        <v>355</v>
      </c>
      <c r="F273" s="47" t="s">
        <v>1246</v>
      </c>
      <c r="G273" s="47" t="s">
        <v>1258</v>
      </c>
      <c r="H273" s="86" t="s">
        <v>1418</v>
      </c>
      <c r="I273" s="10"/>
      <c r="J273" s="10"/>
      <c r="K273" s="246" t="s">
        <v>1040</v>
      </c>
      <c r="L273" s="246" t="s">
        <v>385</v>
      </c>
      <c r="M273" s="59">
        <v>1</v>
      </c>
      <c r="N273" s="248" t="s">
        <v>907</v>
      </c>
      <c r="O273" s="246" t="s">
        <v>908</v>
      </c>
      <c r="P273" s="10">
        <v>2750</v>
      </c>
      <c r="Q273" s="25"/>
      <c r="R273" s="25"/>
      <c r="S273" s="24"/>
      <c r="T273" s="25"/>
      <c r="U273" s="25"/>
      <c r="V273" s="25"/>
    </row>
    <row r="274" spans="1:22" ht="60" x14ac:dyDescent="0.25">
      <c r="A274" s="30" t="s">
        <v>1790</v>
      </c>
      <c r="B274" s="431" t="s">
        <v>1814</v>
      </c>
      <c r="C274" s="30" t="s">
        <v>1876</v>
      </c>
      <c r="D274" s="47" t="s">
        <v>1843</v>
      </c>
      <c r="E274" s="47" t="s">
        <v>355</v>
      </c>
      <c r="F274" s="47" t="s">
        <v>1246</v>
      </c>
      <c r="G274" s="47" t="s">
        <v>1258</v>
      </c>
      <c r="H274" s="86" t="s">
        <v>1418</v>
      </c>
      <c r="I274" s="10"/>
      <c r="J274" s="10"/>
      <c r="K274" s="246" t="s">
        <v>1040</v>
      </c>
      <c r="L274" s="246" t="s">
        <v>385</v>
      </c>
      <c r="M274" s="59">
        <v>1</v>
      </c>
      <c r="N274" s="248" t="s">
        <v>907</v>
      </c>
      <c r="O274" s="246" t="s">
        <v>908</v>
      </c>
      <c r="P274" s="10">
        <v>2075</v>
      </c>
      <c r="Q274" s="25"/>
      <c r="R274" s="25"/>
      <c r="S274" s="24"/>
      <c r="T274" s="25"/>
      <c r="U274" s="25"/>
      <c r="V274" s="25"/>
    </row>
    <row r="275" spans="1:22" ht="60" x14ac:dyDescent="0.25">
      <c r="A275" s="30" t="s">
        <v>1791</v>
      </c>
      <c r="B275" s="431" t="s">
        <v>1815</v>
      </c>
      <c r="C275" s="30" t="s">
        <v>1844</v>
      </c>
      <c r="D275" s="47" t="s">
        <v>1845</v>
      </c>
      <c r="E275" s="47" t="s">
        <v>355</v>
      </c>
      <c r="F275" s="47" t="s">
        <v>1246</v>
      </c>
      <c r="G275" s="47" t="s">
        <v>1258</v>
      </c>
      <c r="H275" s="86" t="s">
        <v>1418</v>
      </c>
      <c r="I275" s="10"/>
      <c r="J275" s="10"/>
      <c r="K275" s="246" t="s">
        <v>1040</v>
      </c>
      <c r="L275" s="246" t="s">
        <v>385</v>
      </c>
      <c r="M275" s="59">
        <v>1</v>
      </c>
      <c r="N275" s="248" t="s">
        <v>907</v>
      </c>
      <c r="O275" s="246" t="s">
        <v>908</v>
      </c>
      <c r="P275" s="10">
        <v>2127</v>
      </c>
      <c r="Q275" s="25"/>
      <c r="R275" s="25"/>
      <c r="S275" s="24"/>
      <c r="T275" s="25"/>
      <c r="U275" s="25"/>
      <c r="V275" s="25"/>
    </row>
    <row r="276" spans="1:22" ht="60" x14ac:dyDescent="0.25">
      <c r="A276" s="30" t="s">
        <v>1792</v>
      </c>
      <c r="B276" s="431" t="s">
        <v>1816</v>
      </c>
      <c r="C276" s="30" t="s">
        <v>1877</v>
      </c>
      <c r="D276" s="47" t="s">
        <v>1846</v>
      </c>
      <c r="E276" s="47" t="s">
        <v>355</v>
      </c>
      <c r="F276" s="47" t="s">
        <v>1246</v>
      </c>
      <c r="G276" s="47" t="s">
        <v>1258</v>
      </c>
      <c r="H276" s="86" t="s">
        <v>1418</v>
      </c>
      <c r="I276" s="10"/>
      <c r="J276" s="10"/>
      <c r="K276" s="246" t="s">
        <v>1040</v>
      </c>
      <c r="L276" s="246" t="s">
        <v>385</v>
      </c>
      <c r="M276" s="59">
        <v>1</v>
      </c>
      <c r="N276" s="248" t="s">
        <v>907</v>
      </c>
      <c r="O276" s="246" t="s">
        <v>908</v>
      </c>
      <c r="P276" s="10">
        <v>2444</v>
      </c>
      <c r="Q276" s="25"/>
      <c r="R276" s="25"/>
      <c r="S276" s="24"/>
      <c r="T276" s="25"/>
      <c r="U276" s="25"/>
      <c r="V276" s="25"/>
    </row>
    <row r="277" spans="1:22" ht="60" x14ac:dyDescent="0.25">
      <c r="A277" s="30" t="s">
        <v>1793</v>
      </c>
      <c r="B277" s="431" t="s">
        <v>1817</v>
      </c>
      <c r="C277" s="30" t="s">
        <v>1847</v>
      </c>
      <c r="D277" s="47" t="s">
        <v>1848</v>
      </c>
      <c r="E277" s="47" t="s">
        <v>355</v>
      </c>
      <c r="F277" s="47" t="s">
        <v>1246</v>
      </c>
      <c r="G277" s="47" t="s">
        <v>1258</v>
      </c>
      <c r="H277" s="86" t="s">
        <v>1418</v>
      </c>
      <c r="I277" s="10"/>
      <c r="J277" s="10"/>
      <c r="K277" s="246" t="s">
        <v>1040</v>
      </c>
      <c r="L277" s="246" t="s">
        <v>385</v>
      </c>
      <c r="M277" s="59">
        <v>1</v>
      </c>
      <c r="N277" s="248" t="s">
        <v>907</v>
      </c>
      <c r="O277" s="246" t="s">
        <v>908</v>
      </c>
      <c r="P277" s="10">
        <v>2488</v>
      </c>
      <c r="Q277" s="25"/>
      <c r="R277" s="25"/>
      <c r="S277" s="24"/>
      <c r="T277" s="25"/>
      <c r="U277" s="25"/>
      <c r="V277" s="25"/>
    </row>
    <row r="278" spans="1:22" ht="60" x14ac:dyDescent="0.25">
      <c r="A278" s="30" t="s">
        <v>1794</v>
      </c>
      <c r="B278" s="431" t="s">
        <v>1818</v>
      </c>
      <c r="C278" s="30" t="s">
        <v>1849</v>
      </c>
      <c r="D278" s="47" t="s">
        <v>1850</v>
      </c>
      <c r="E278" s="47" t="s">
        <v>355</v>
      </c>
      <c r="F278" s="47" t="s">
        <v>1246</v>
      </c>
      <c r="G278" s="47" t="s">
        <v>1258</v>
      </c>
      <c r="H278" s="86" t="s">
        <v>1418</v>
      </c>
      <c r="I278" s="10"/>
      <c r="J278" s="10"/>
      <c r="K278" s="246" t="s">
        <v>1040</v>
      </c>
      <c r="L278" s="246" t="s">
        <v>385</v>
      </c>
      <c r="M278" s="59">
        <v>1</v>
      </c>
      <c r="N278" s="248" t="s">
        <v>907</v>
      </c>
      <c r="O278" s="246" t="s">
        <v>908</v>
      </c>
      <c r="P278" s="10">
        <v>2500</v>
      </c>
      <c r="Q278" s="25"/>
      <c r="R278" s="25"/>
      <c r="S278" s="24"/>
      <c r="T278" s="25"/>
      <c r="U278" s="25"/>
      <c r="V278" s="25"/>
    </row>
    <row r="279" spans="1:22" ht="60" x14ac:dyDescent="0.25">
      <c r="A279" s="30" t="s">
        <v>1795</v>
      </c>
      <c r="B279" s="431" t="s">
        <v>1819</v>
      </c>
      <c r="C279" s="30" t="s">
        <v>1851</v>
      </c>
      <c r="D279" s="47" t="s">
        <v>1852</v>
      </c>
      <c r="E279" s="47" t="s">
        <v>355</v>
      </c>
      <c r="F279" s="47" t="s">
        <v>1246</v>
      </c>
      <c r="G279" s="47" t="s">
        <v>1258</v>
      </c>
      <c r="H279" s="86" t="s">
        <v>1418</v>
      </c>
      <c r="I279" s="10"/>
      <c r="J279" s="10"/>
      <c r="K279" s="246" t="s">
        <v>1040</v>
      </c>
      <c r="L279" s="246" t="s">
        <v>385</v>
      </c>
      <c r="M279" s="59">
        <v>1</v>
      </c>
      <c r="N279" s="248" t="s">
        <v>907</v>
      </c>
      <c r="O279" s="246" t="s">
        <v>908</v>
      </c>
      <c r="P279" s="10">
        <v>1448</v>
      </c>
      <c r="Q279" s="25"/>
      <c r="R279" s="25"/>
      <c r="S279" s="24"/>
      <c r="T279" s="25"/>
      <c r="U279" s="25"/>
      <c r="V279" s="25"/>
    </row>
    <row r="280" spans="1:22" ht="60" x14ac:dyDescent="0.25">
      <c r="A280" s="30" t="s">
        <v>1796</v>
      </c>
      <c r="B280" s="431" t="s">
        <v>1820</v>
      </c>
      <c r="C280" s="30" t="s">
        <v>1878</v>
      </c>
      <c r="D280" s="47" t="s">
        <v>1853</v>
      </c>
      <c r="E280" s="47" t="s">
        <v>355</v>
      </c>
      <c r="F280" s="47" t="s">
        <v>1246</v>
      </c>
      <c r="G280" s="47" t="s">
        <v>1258</v>
      </c>
      <c r="H280" s="86" t="s">
        <v>1418</v>
      </c>
      <c r="I280" s="10"/>
      <c r="J280" s="10"/>
      <c r="K280" s="246" t="s">
        <v>1040</v>
      </c>
      <c r="L280" s="246" t="s">
        <v>385</v>
      </c>
      <c r="M280" s="59">
        <v>1</v>
      </c>
      <c r="N280" s="248" t="s">
        <v>907</v>
      </c>
      <c r="O280" s="246" t="s">
        <v>908</v>
      </c>
      <c r="P280" s="10">
        <v>1616</v>
      </c>
      <c r="Q280" s="25"/>
      <c r="R280" s="25"/>
      <c r="S280" s="24"/>
      <c r="T280" s="25"/>
      <c r="U280" s="25"/>
      <c r="V280" s="25"/>
    </row>
    <row r="281" spans="1:22" ht="60" x14ac:dyDescent="0.25">
      <c r="A281" s="30" t="s">
        <v>1797</v>
      </c>
      <c r="B281" s="431" t="s">
        <v>1821</v>
      </c>
      <c r="C281" s="30" t="s">
        <v>1854</v>
      </c>
      <c r="D281" s="47" t="s">
        <v>1855</v>
      </c>
      <c r="E281" s="47" t="s">
        <v>355</v>
      </c>
      <c r="F281" s="47" t="s">
        <v>1246</v>
      </c>
      <c r="G281" s="47" t="s">
        <v>1258</v>
      </c>
      <c r="H281" s="86" t="s">
        <v>1418</v>
      </c>
      <c r="I281" s="10"/>
      <c r="J281" s="10"/>
      <c r="K281" s="246" t="s">
        <v>1040</v>
      </c>
      <c r="L281" s="246" t="s">
        <v>385</v>
      </c>
      <c r="M281" s="59">
        <v>1</v>
      </c>
      <c r="N281" s="248" t="s">
        <v>907</v>
      </c>
      <c r="O281" s="246" t="s">
        <v>908</v>
      </c>
      <c r="P281" s="10">
        <v>1673</v>
      </c>
      <c r="Q281" s="25"/>
      <c r="R281" s="25"/>
      <c r="S281" s="24"/>
      <c r="T281" s="25"/>
      <c r="U281" s="25"/>
      <c r="V281" s="25"/>
    </row>
    <row r="282" spans="1:22" ht="60" x14ac:dyDescent="0.25">
      <c r="A282" s="30" t="s">
        <v>1798</v>
      </c>
      <c r="B282" s="431" t="s">
        <v>1822</v>
      </c>
      <c r="C282" s="30" t="s">
        <v>1856</v>
      </c>
      <c r="D282" s="47" t="s">
        <v>1857</v>
      </c>
      <c r="E282" s="47" t="s">
        <v>355</v>
      </c>
      <c r="F282" s="47" t="s">
        <v>1246</v>
      </c>
      <c r="G282" s="47" t="s">
        <v>1258</v>
      </c>
      <c r="H282" s="86" t="s">
        <v>1418</v>
      </c>
      <c r="I282" s="10"/>
      <c r="J282" s="10"/>
      <c r="K282" s="246" t="s">
        <v>1040</v>
      </c>
      <c r="L282" s="246" t="s">
        <v>385</v>
      </c>
      <c r="M282" s="59">
        <v>1</v>
      </c>
      <c r="N282" s="248" t="s">
        <v>907</v>
      </c>
      <c r="O282" s="246" t="s">
        <v>908</v>
      </c>
      <c r="P282" s="10">
        <v>1074</v>
      </c>
      <c r="Q282" s="25"/>
      <c r="R282" s="25"/>
      <c r="S282" s="24"/>
      <c r="T282" s="25"/>
      <c r="U282" s="25"/>
      <c r="V282" s="25"/>
    </row>
    <row r="283" spans="1:22" ht="60" x14ac:dyDescent="0.25">
      <c r="A283" s="30" t="s">
        <v>1799</v>
      </c>
      <c r="B283" s="431" t="s">
        <v>1823</v>
      </c>
      <c r="C283" s="30" t="s">
        <v>1858</v>
      </c>
      <c r="D283" s="47" t="s">
        <v>1859</v>
      </c>
      <c r="E283" s="47" t="s">
        <v>355</v>
      </c>
      <c r="F283" s="47" t="s">
        <v>1246</v>
      </c>
      <c r="G283" s="47" t="s">
        <v>1258</v>
      </c>
      <c r="H283" s="86" t="s">
        <v>1418</v>
      </c>
      <c r="I283" s="10"/>
      <c r="J283" s="10"/>
      <c r="K283" s="246" t="s">
        <v>1040</v>
      </c>
      <c r="L283" s="246" t="s">
        <v>385</v>
      </c>
      <c r="M283" s="59">
        <v>1</v>
      </c>
      <c r="N283" s="248" t="s">
        <v>907</v>
      </c>
      <c r="O283" s="246" t="s">
        <v>908</v>
      </c>
      <c r="P283" s="10">
        <v>1240</v>
      </c>
      <c r="Q283" s="25"/>
      <c r="R283" s="25"/>
      <c r="S283" s="24"/>
      <c r="T283" s="25"/>
      <c r="U283" s="25"/>
      <c r="V283" s="25"/>
    </row>
    <row r="284" spans="1:22" ht="60" x14ac:dyDescent="0.25">
      <c r="A284" s="30" t="s">
        <v>1800</v>
      </c>
      <c r="B284" s="431" t="s">
        <v>1824</v>
      </c>
      <c r="C284" s="30" t="s">
        <v>1860</v>
      </c>
      <c r="D284" s="47" t="s">
        <v>1861</v>
      </c>
      <c r="E284" s="47" t="s">
        <v>355</v>
      </c>
      <c r="F284" s="47" t="s">
        <v>1246</v>
      </c>
      <c r="G284" s="47" t="s">
        <v>1258</v>
      </c>
      <c r="H284" s="86" t="s">
        <v>1418</v>
      </c>
      <c r="I284" s="10"/>
      <c r="J284" s="10"/>
      <c r="K284" s="246" t="s">
        <v>1040</v>
      </c>
      <c r="L284" s="246" t="s">
        <v>385</v>
      </c>
      <c r="M284" s="59">
        <v>1</v>
      </c>
      <c r="N284" s="248" t="s">
        <v>907</v>
      </c>
      <c r="O284" s="246" t="s">
        <v>908</v>
      </c>
      <c r="P284" s="10">
        <v>1049</v>
      </c>
      <c r="Q284" s="25"/>
      <c r="R284" s="25"/>
      <c r="S284" s="24"/>
      <c r="T284" s="25"/>
      <c r="U284" s="25"/>
      <c r="V284" s="25"/>
    </row>
    <row r="285" spans="1:22" ht="60" x14ac:dyDescent="0.25">
      <c r="A285" s="30" t="s">
        <v>1801</v>
      </c>
      <c r="B285" s="431" t="s">
        <v>1825</v>
      </c>
      <c r="C285" s="30" t="s">
        <v>1862</v>
      </c>
      <c r="D285" s="47" t="s">
        <v>1863</v>
      </c>
      <c r="E285" s="47" t="s">
        <v>355</v>
      </c>
      <c r="F285" s="47" t="s">
        <v>1246</v>
      </c>
      <c r="G285" s="47" t="s">
        <v>1258</v>
      </c>
      <c r="H285" s="86" t="s">
        <v>1418</v>
      </c>
      <c r="I285" s="10"/>
      <c r="J285" s="10"/>
      <c r="K285" s="246" t="s">
        <v>1040</v>
      </c>
      <c r="L285" s="246" t="s">
        <v>385</v>
      </c>
      <c r="M285" s="59">
        <v>1</v>
      </c>
      <c r="N285" s="248" t="s">
        <v>907</v>
      </c>
      <c r="O285" s="246" t="s">
        <v>908</v>
      </c>
      <c r="P285" s="10">
        <v>542</v>
      </c>
      <c r="Q285" s="25"/>
      <c r="R285" s="25"/>
      <c r="S285" s="24"/>
      <c r="T285" s="25"/>
      <c r="U285" s="25"/>
      <c r="V285" s="25"/>
    </row>
    <row r="286" spans="1:22" ht="60" x14ac:dyDescent="0.25">
      <c r="A286" s="30" t="s">
        <v>1802</v>
      </c>
      <c r="B286" s="431" t="s">
        <v>1826</v>
      </c>
      <c r="C286" s="30" t="s">
        <v>1866</v>
      </c>
      <c r="D286" s="47" t="s">
        <v>1867</v>
      </c>
      <c r="E286" s="47" t="s">
        <v>355</v>
      </c>
      <c r="F286" s="47" t="s">
        <v>1246</v>
      </c>
      <c r="G286" s="47" t="s">
        <v>1258</v>
      </c>
      <c r="H286" s="86" t="s">
        <v>1418</v>
      </c>
      <c r="I286" s="10"/>
      <c r="J286" s="10"/>
      <c r="K286" s="246" t="s">
        <v>1040</v>
      </c>
      <c r="L286" s="246" t="s">
        <v>385</v>
      </c>
      <c r="M286" s="59">
        <v>1</v>
      </c>
      <c r="N286" s="248" t="s">
        <v>907</v>
      </c>
      <c r="O286" s="246" t="s">
        <v>908</v>
      </c>
      <c r="P286" s="10">
        <v>377</v>
      </c>
      <c r="Q286" s="25"/>
      <c r="R286" s="25"/>
      <c r="S286" s="24"/>
      <c r="T286" s="25"/>
      <c r="U286" s="25"/>
      <c r="V286" s="25"/>
    </row>
    <row r="287" spans="1:22" ht="60" x14ac:dyDescent="0.25">
      <c r="A287" s="30" t="s">
        <v>1803</v>
      </c>
      <c r="B287" s="431" t="s">
        <v>1827</v>
      </c>
      <c r="C287" s="30" t="s">
        <v>1868</v>
      </c>
      <c r="D287" s="47" t="s">
        <v>1869</v>
      </c>
      <c r="E287" s="47" t="s">
        <v>355</v>
      </c>
      <c r="F287" s="47" t="s">
        <v>1246</v>
      </c>
      <c r="G287" s="47" t="s">
        <v>1258</v>
      </c>
      <c r="H287" s="86" t="s">
        <v>1418</v>
      </c>
      <c r="I287" s="10"/>
      <c r="J287" s="10"/>
      <c r="K287" s="246" t="s">
        <v>1040</v>
      </c>
      <c r="L287" s="246" t="s">
        <v>385</v>
      </c>
      <c r="M287" s="59">
        <v>1</v>
      </c>
      <c r="N287" s="248" t="s">
        <v>907</v>
      </c>
      <c r="O287" s="246" t="s">
        <v>908</v>
      </c>
      <c r="P287" s="10">
        <v>408</v>
      </c>
      <c r="Q287" s="25"/>
      <c r="R287" s="25"/>
      <c r="S287" s="24"/>
      <c r="T287" s="25"/>
      <c r="U287" s="25"/>
      <c r="V287" s="25"/>
    </row>
    <row r="288" spans="1:22" ht="60" x14ac:dyDescent="0.25">
      <c r="A288" s="30" t="s">
        <v>1804</v>
      </c>
      <c r="B288" s="431" t="s">
        <v>1828</v>
      </c>
      <c r="C288" s="30" t="s">
        <v>1870</v>
      </c>
      <c r="D288" s="47" t="s">
        <v>1871</v>
      </c>
      <c r="E288" s="47" t="s">
        <v>355</v>
      </c>
      <c r="F288" s="47" t="s">
        <v>1246</v>
      </c>
      <c r="G288" s="47" t="s">
        <v>1258</v>
      </c>
      <c r="H288" s="86" t="s">
        <v>1418</v>
      </c>
      <c r="I288" s="10"/>
      <c r="J288" s="10"/>
      <c r="K288" s="246" t="s">
        <v>1040</v>
      </c>
      <c r="L288" s="246" t="s">
        <v>385</v>
      </c>
      <c r="M288" s="59">
        <v>1</v>
      </c>
      <c r="N288" s="248" t="s">
        <v>907</v>
      </c>
      <c r="O288" s="246" t="s">
        <v>908</v>
      </c>
      <c r="P288" s="10">
        <v>0</v>
      </c>
      <c r="Q288" s="25"/>
      <c r="R288" s="25"/>
      <c r="S288" s="24"/>
      <c r="T288" s="25"/>
      <c r="U288" s="25"/>
      <c r="V288" s="25"/>
    </row>
    <row r="289" spans="1:22" ht="60" x14ac:dyDescent="0.25">
      <c r="A289" s="30" t="s">
        <v>1805</v>
      </c>
      <c r="B289" s="431" t="s">
        <v>1829</v>
      </c>
      <c r="C289" s="30" t="s">
        <v>1872</v>
      </c>
      <c r="D289" s="47" t="s">
        <v>1873</v>
      </c>
      <c r="E289" s="47" t="s">
        <v>355</v>
      </c>
      <c r="F289" s="47" t="s">
        <v>1246</v>
      </c>
      <c r="G289" s="47" t="s">
        <v>1258</v>
      </c>
      <c r="H289" s="86" t="s">
        <v>1418</v>
      </c>
      <c r="I289" s="10"/>
      <c r="J289" s="10"/>
      <c r="K289" s="246" t="s">
        <v>1040</v>
      </c>
      <c r="L289" s="246" t="s">
        <v>385</v>
      </c>
      <c r="M289" s="59">
        <v>1</v>
      </c>
      <c r="N289" s="248" t="s">
        <v>907</v>
      </c>
      <c r="O289" s="246" t="s">
        <v>908</v>
      </c>
      <c r="P289" s="10">
        <v>6046</v>
      </c>
      <c r="Q289" s="25"/>
      <c r="R289" s="25"/>
      <c r="S289" s="24"/>
      <c r="T289" s="25"/>
      <c r="U289" s="25"/>
      <c r="V289" s="25"/>
    </row>
    <row r="290" spans="1:22" ht="24" x14ac:dyDescent="0.25">
      <c r="A290" s="391" t="s">
        <v>1547</v>
      </c>
      <c r="B290" s="399"/>
      <c r="C290" s="391" t="s">
        <v>1567</v>
      </c>
      <c r="D290" s="422"/>
      <c r="E290" s="422"/>
      <c r="F290" s="422"/>
      <c r="G290" s="422"/>
      <c r="H290" s="422"/>
      <c r="I290" s="422"/>
      <c r="J290" s="422"/>
      <c r="K290" s="419"/>
      <c r="L290" s="419"/>
      <c r="M290" s="420"/>
      <c r="N290" s="421"/>
      <c r="O290" s="419"/>
      <c r="P290" s="421"/>
      <c r="Q290" s="419"/>
      <c r="R290" s="419"/>
      <c r="S290" s="421"/>
      <c r="T290" s="419"/>
      <c r="U290" s="419"/>
      <c r="V290" s="419"/>
    </row>
    <row r="291" spans="1:22" ht="36" x14ac:dyDescent="0.25">
      <c r="A291" s="391" t="s">
        <v>1548</v>
      </c>
      <c r="B291" s="399"/>
      <c r="C291" s="391" t="s">
        <v>1568</v>
      </c>
      <c r="D291" s="422"/>
      <c r="E291" s="422"/>
      <c r="F291" s="422"/>
      <c r="G291" s="422"/>
      <c r="H291" s="422"/>
      <c r="I291" s="422"/>
      <c r="J291" s="422"/>
      <c r="K291" s="419"/>
      <c r="L291" s="419"/>
      <c r="M291" s="420"/>
      <c r="N291" s="421"/>
      <c r="O291" s="419"/>
      <c r="P291" s="421"/>
      <c r="Q291" s="419"/>
      <c r="R291" s="419"/>
      <c r="S291" s="421"/>
      <c r="T291" s="419"/>
      <c r="U291" s="419"/>
      <c r="V291" s="419"/>
    </row>
    <row r="292" spans="1:22" ht="96" x14ac:dyDescent="0.25">
      <c r="A292" s="23" t="s">
        <v>1630</v>
      </c>
      <c r="B292" s="431" t="s">
        <v>1644</v>
      </c>
      <c r="C292" s="23" t="s">
        <v>1637</v>
      </c>
      <c r="D292" s="11" t="s">
        <v>1416</v>
      </c>
      <c r="E292" s="11" t="s">
        <v>355</v>
      </c>
      <c r="F292" s="11" t="s">
        <v>1280</v>
      </c>
      <c r="G292" s="11" t="s">
        <v>1654</v>
      </c>
      <c r="H292" s="22" t="s">
        <v>1418</v>
      </c>
      <c r="I292" s="10"/>
      <c r="J292" s="10"/>
      <c r="K292" s="246" t="s">
        <v>1655</v>
      </c>
      <c r="L292" s="246" t="s">
        <v>1656</v>
      </c>
      <c r="M292" s="247">
        <v>26</v>
      </c>
      <c r="N292" s="24"/>
      <c r="O292" s="25"/>
      <c r="P292" s="24"/>
      <c r="Q292" s="25"/>
      <c r="R292" s="25"/>
      <c r="S292" s="24"/>
      <c r="T292" s="25"/>
      <c r="U292" s="25"/>
      <c r="V292" s="25"/>
    </row>
    <row r="293" spans="1:22" ht="96" x14ac:dyDescent="0.25">
      <c r="A293" s="23" t="s">
        <v>1631</v>
      </c>
      <c r="B293" s="431" t="s">
        <v>1645</v>
      </c>
      <c r="C293" s="23" t="s">
        <v>1638</v>
      </c>
      <c r="D293" s="11" t="s">
        <v>1651</v>
      </c>
      <c r="E293" s="11" t="s">
        <v>355</v>
      </c>
      <c r="F293" s="11" t="s">
        <v>1300</v>
      </c>
      <c r="G293" s="11" t="s">
        <v>1654</v>
      </c>
      <c r="H293" s="22" t="s">
        <v>1418</v>
      </c>
      <c r="I293" s="10"/>
      <c r="J293" s="10"/>
      <c r="K293" s="246" t="s">
        <v>1655</v>
      </c>
      <c r="L293" s="246" t="s">
        <v>1656</v>
      </c>
      <c r="M293" s="247">
        <v>26</v>
      </c>
      <c r="N293" s="24"/>
      <c r="O293" s="25"/>
      <c r="P293" s="24"/>
      <c r="Q293" s="25"/>
      <c r="R293" s="25"/>
      <c r="S293" s="24"/>
      <c r="T293" s="25"/>
      <c r="U293" s="25"/>
      <c r="V293" s="25"/>
    </row>
    <row r="294" spans="1:22" ht="96" x14ac:dyDescent="0.25">
      <c r="A294" s="23" t="s">
        <v>1632</v>
      </c>
      <c r="B294" s="431" t="s">
        <v>1646</v>
      </c>
      <c r="C294" s="23" t="s">
        <v>1639</v>
      </c>
      <c r="D294" s="11" t="s">
        <v>38</v>
      </c>
      <c r="E294" s="11" t="s">
        <v>355</v>
      </c>
      <c r="F294" s="11" t="s">
        <v>1299</v>
      </c>
      <c r="G294" s="11" t="s">
        <v>1654</v>
      </c>
      <c r="H294" s="22" t="s">
        <v>1418</v>
      </c>
      <c r="I294" s="10"/>
      <c r="J294" s="10"/>
      <c r="K294" s="246" t="s">
        <v>1655</v>
      </c>
      <c r="L294" s="246" t="s">
        <v>1656</v>
      </c>
      <c r="M294" s="247">
        <v>44</v>
      </c>
      <c r="N294" s="24"/>
      <c r="O294" s="25"/>
      <c r="P294" s="24"/>
      <c r="Q294" s="25"/>
      <c r="R294" s="25"/>
      <c r="S294" s="24"/>
      <c r="T294" s="25"/>
      <c r="U294" s="25"/>
      <c r="V294" s="25"/>
    </row>
    <row r="295" spans="1:22" ht="96" x14ac:dyDescent="0.25">
      <c r="A295" s="23" t="s">
        <v>1633</v>
      </c>
      <c r="B295" s="431" t="s">
        <v>1647</v>
      </c>
      <c r="C295" s="23" t="s">
        <v>1640</v>
      </c>
      <c r="D295" s="11" t="s">
        <v>1419</v>
      </c>
      <c r="E295" s="11" t="s">
        <v>355</v>
      </c>
      <c r="F295" s="11" t="s">
        <v>1298</v>
      </c>
      <c r="G295" s="11" t="s">
        <v>1654</v>
      </c>
      <c r="H295" s="22" t="s">
        <v>1418</v>
      </c>
      <c r="I295" s="10"/>
      <c r="J295" s="10"/>
      <c r="K295" s="246" t="s">
        <v>1655</v>
      </c>
      <c r="L295" s="246" t="s">
        <v>1656</v>
      </c>
      <c r="M295" s="247">
        <v>61</v>
      </c>
      <c r="N295" s="24"/>
      <c r="O295" s="25"/>
      <c r="P295" s="24"/>
      <c r="Q295" s="25"/>
      <c r="R295" s="25"/>
      <c r="S295" s="24"/>
      <c r="T295" s="25"/>
      <c r="U295" s="25"/>
      <c r="V295" s="25"/>
    </row>
    <row r="296" spans="1:22" ht="96" x14ac:dyDescent="0.25">
      <c r="A296" s="23" t="s">
        <v>1634</v>
      </c>
      <c r="B296" s="431" t="s">
        <v>1648</v>
      </c>
      <c r="C296" s="23" t="s">
        <v>1641</v>
      </c>
      <c r="D296" s="11" t="s">
        <v>742</v>
      </c>
      <c r="E296" s="11" t="s">
        <v>355</v>
      </c>
      <c r="F296" s="11" t="s">
        <v>1246</v>
      </c>
      <c r="G296" s="11" t="s">
        <v>1654</v>
      </c>
      <c r="H296" s="22" t="s">
        <v>1418</v>
      </c>
      <c r="I296" s="10"/>
      <c r="J296" s="10"/>
      <c r="K296" s="246" t="s">
        <v>1655</v>
      </c>
      <c r="L296" s="246" t="s">
        <v>1656</v>
      </c>
      <c r="M296" s="247">
        <v>177</v>
      </c>
      <c r="N296" s="24"/>
      <c r="O296" s="25"/>
      <c r="P296" s="24"/>
      <c r="Q296" s="25"/>
      <c r="R296" s="25"/>
      <c r="S296" s="24"/>
      <c r="T296" s="25"/>
      <c r="U296" s="25"/>
      <c r="V296" s="25"/>
    </row>
    <row r="297" spans="1:22" ht="96" x14ac:dyDescent="0.25">
      <c r="A297" s="23" t="s">
        <v>1635</v>
      </c>
      <c r="B297" s="431" t="s">
        <v>1649</v>
      </c>
      <c r="C297" s="23" t="s">
        <v>1642</v>
      </c>
      <c r="D297" s="11" t="s">
        <v>1652</v>
      </c>
      <c r="E297" s="11" t="s">
        <v>355</v>
      </c>
      <c r="F297" s="11" t="s">
        <v>1290</v>
      </c>
      <c r="G297" s="11" t="s">
        <v>1654</v>
      </c>
      <c r="H297" s="22" t="s">
        <v>1418</v>
      </c>
      <c r="I297" s="10"/>
      <c r="J297" s="10"/>
      <c r="K297" s="246" t="s">
        <v>1655</v>
      </c>
      <c r="L297" s="246" t="s">
        <v>1656</v>
      </c>
      <c r="M297" s="247">
        <v>66</v>
      </c>
      <c r="N297" s="24"/>
      <c r="O297" s="25"/>
      <c r="P297" s="24"/>
      <c r="Q297" s="25"/>
      <c r="R297" s="25"/>
      <c r="S297" s="24"/>
      <c r="T297" s="25"/>
      <c r="U297" s="25"/>
      <c r="V297" s="25"/>
    </row>
    <row r="298" spans="1:22" ht="96" x14ac:dyDescent="0.25">
      <c r="A298" s="23" t="s">
        <v>1636</v>
      </c>
      <c r="B298" s="431" t="s">
        <v>1650</v>
      </c>
      <c r="C298" s="23" t="s">
        <v>1643</v>
      </c>
      <c r="D298" s="11" t="s">
        <v>1653</v>
      </c>
      <c r="E298" s="11" t="s">
        <v>355</v>
      </c>
      <c r="F298" s="11" t="s">
        <v>1285</v>
      </c>
      <c r="G298" s="11" t="s">
        <v>1654</v>
      </c>
      <c r="H298" s="22" t="s">
        <v>1418</v>
      </c>
      <c r="I298" s="10"/>
      <c r="J298" s="10"/>
      <c r="K298" s="246" t="s">
        <v>1655</v>
      </c>
      <c r="L298" s="246" t="s">
        <v>1656</v>
      </c>
      <c r="M298" s="247">
        <v>54</v>
      </c>
      <c r="N298" s="24"/>
      <c r="O298" s="25"/>
      <c r="P298" s="24"/>
      <c r="Q298" s="25"/>
      <c r="R298" s="25"/>
      <c r="S298" s="24"/>
      <c r="T298" s="25"/>
      <c r="U298" s="25"/>
      <c r="V298" s="25"/>
    </row>
    <row r="299" spans="1:22" ht="84" x14ac:dyDescent="0.25">
      <c r="A299" s="41" t="s">
        <v>1470</v>
      </c>
      <c r="B299" s="45"/>
      <c r="C299" s="41" t="s">
        <v>1471</v>
      </c>
      <c r="D299" s="100"/>
      <c r="E299" s="100"/>
      <c r="F299" s="100"/>
      <c r="G299" s="100"/>
      <c r="H299" s="100"/>
      <c r="I299" s="100"/>
      <c r="J299" s="100"/>
      <c r="K299" s="102"/>
      <c r="L299" s="102"/>
      <c r="M299" s="244"/>
      <c r="N299" s="101"/>
      <c r="O299" s="102"/>
      <c r="P299" s="101"/>
      <c r="Q299" s="102"/>
      <c r="R299" s="102"/>
      <c r="S299" s="101"/>
      <c r="T299" s="102"/>
      <c r="U299" s="102"/>
      <c r="V299" s="102"/>
    </row>
    <row r="300" spans="1:22" ht="60" x14ac:dyDescent="0.25">
      <c r="A300" s="43" t="s">
        <v>1472</v>
      </c>
      <c r="B300" s="44"/>
      <c r="C300" s="43" t="s">
        <v>1473</v>
      </c>
      <c r="D300" s="103"/>
      <c r="E300" s="103"/>
      <c r="F300" s="103"/>
      <c r="G300" s="103"/>
      <c r="H300" s="103"/>
      <c r="I300" s="103"/>
      <c r="J300" s="103"/>
      <c r="K300" s="105"/>
      <c r="L300" s="105"/>
      <c r="M300" s="245"/>
      <c r="N300" s="104"/>
      <c r="O300" s="105"/>
      <c r="P300" s="104"/>
      <c r="Q300" s="105"/>
      <c r="R300" s="105"/>
      <c r="S300" s="104"/>
      <c r="T300" s="105"/>
      <c r="U300" s="105"/>
      <c r="V300" s="105"/>
    </row>
    <row r="301" spans="1:22" ht="36" x14ac:dyDescent="0.25">
      <c r="A301" s="391" t="s">
        <v>1549</v>
      </c>
      <c r="B301" s="399"/>
      <c r="C301" s="391" t="s">
        <v>1569</v>
      </c>
      <c r="D301" s="422"/>
      <c r="E301" s="422"/>
      <c r="F301" s="422"/>
      <c r="G301" s="422"/>
      <c r="H301" s="422"/>
      <c r="I301" s="422"/>
      <c r="J301" s="422"/>
      <c r="K301" s="419"/>
      <c r="L301" s="419"/>
      <c r="M301" s="420"/>
      <c r="N301" s="421"/>
      <c r="O301" s="419"/>
      <c r="P301" s="421"/>
      <c r="Q301" s="419"/>
      <c r="R301" s="419"/>
      <c r="S301" s="421"/>
      <c r="T301" s="419"/>
      <c r="U301" s="419"/>
      <c r="V301" s="419"/>
    </row>
    <row r="302" spans="1:22" ht="60" x14ac:dyDescent="0.25">
      <c r="A302" s="23" t="s">
        <v>357</v>
      </c>
      <c r="B302" s="262" t="s">
        <v>557</v>
      </c>
      <c r="C302" s="23" t="s">
        <v>682</v>
      </c>
      <c r="D302" s="10" t="s">
        <v>1422</v>
      </c>
      <c r="E302" s="10" t="s">
        <v>1420</v>
      </c>
      <c r="F302" s="10" t="s">
        <v>1290</v>
      </c>
      <c r="G302" s="24" t="s">
        <v>713</v>
      </c>
      <c r="H302" s="24" t="s">
        <v>1424</v>
      </c>
      <c r="I302" s="10"/>
      <c r="J302" s="10"/>
      <c r="K302" s="246" t="s">
        <v>925</v>
      </c>
      <c r="L302" s="246" t="s">
        <v>926</v>
      </c>
      <c r="M302" s="59">
        <v>1</v>
      </c>
      <c r="N302" s="24"/>
      <c r="O302" s="25"/>
      <c r="P302" s="24"/>
      <c r="Q302" s="25"/>
      <c r="R302" s="25"/>
      <c r="S302" s="24"/>
      <c r="T302" s="25"/>
      <c r="U302" s="25"/>
      <c r="V302" s="25"/>
    </row>
    <row r="303" spans="1:22" ht="48" x14ac:dyDescent="0.25">
      <c r="A303" s="23" t="s">
        <v>797</v>
      </c>
      <c r="B303" s="262" t="s">
        <v>558</v>
      </c>
      <c r="C303" s="48" t="s">
        <v>4</v>
      </c>
      <c r="D303" s="9" t="s">
        <v>1287</v>
      </c>
      <c r="E303" s="13" t="s">
        <v>1420</v>
      </c>
      <c r="F303" s="9" t="s">
        <v>1299</v>
      </c>
      <c r="G303" s="13" t="s">
        <v>713</v>
      </c>
      <c r="H303" s="13" t="s">
        <v>1418</v>
      </c>
      <c r="I303" s="13"/>
      <c r="J303" s="13"/>
      <c r="K303" s="23" t="s">
        <v>925</v>
      </c>
      <c r="L303" s="23" t="s">
        <v>926</v>
      </c>
      <c r="M303" s="247">
        <v>1</v>
      </c>
      <c r="N303" s="24"/>
      <c r="O303" s="25"/>
      <c r="P303" s="24"/>
      <c r="Q303" s="25"/>
      <c r="R303" s="25"/>
      <c r="S303" s="24"/>
      <c r="T303" s="25"/>
      <c r="U303" s="25"/>
      <c r="V303" s="25"/>
    </row>
    <row r="304" spans="1:22" ht="48" x14ac:dyDescent="0.25">
      <c r="A304" s="23" t="s">
        <v>798</v>
      </c>
      <c r="B304" s="262" t="s">
        <v>559</v>
      </c>
      <c r="C304" s="30" t="s">
        <v>83</v>
      </c>
      <c r="D304" s="10" t="s">
        <v>752</v>
      </c>
      <c r="E304" s="10" t="s">
        <v>1420</v>
      </c>
      <c r="F304" s="10" t="s">
        <v>1246</v>
      </c>
      <c r="G304" s="9" t="s">
        <v>1259</v>
      </c>
      <c r="H304" s="24" t="s">
        <v>1424</v>
      </c>
      <c r="I304" s="10" t="s">
        <v>750</v>
      </c>
      <c r="J304" s="10"/>
      <c r="K304" s="25" t="s">
        <v>925</v>
      </c>
      <c r="L304" s="23" t="s">
        <v>1041</v>
      </c>
      <c r="M304" s="247">
        <v>1</v>
      </c>
      <c r="N304" s="24"/>
      <c r="O304" s="25"/>
      <c r="P304" s="24"/>
      <c r="Q304" s="25"/>
      <c r="R304" s="25"/>
      <c r="S304" s="24"/>
      <c r="T304" s="25"/>
      <c r="U304" s="25"/>
      <c r="V304" s="25"/>
    </row>
    <row r="305" spans="1:22" ht="36" x14ac:dyDescent="0.25">
      <c r="A305" s="23" t="s">
        <v>799</v>
      </c>
      <c r="B305" s="262" t="s">
        <v>560</v>
      </c>
      <c r="C305" s="30" t="s">
        <v>113</v>
      </c>
      <c r="D305" s="10" t="s">
        <v>753</v>
      </c>
      <c r="E305" s="10" t="s">
        <v>1420</v>
      </c>
      <c r="F305" s="10" t="s">
        <v>1246</v>
      </c>
      <c r="G305" s="9" t="s">
        <v>1259</v>
      </c>
      <c r="H305" s="24" t="s">
        <v>1424</v>
      </c>
      <c r="I305" s="10" t="s">
        <v>750</v>
      </c>
      <c r="J305" s="10"/>
      <c r="K305" s="25" t="s">
        <v>925</v>
      </c>
      <c r="L305" s="23" t="s">
        <v>1041</v>
      </c>
      <c r="M305" s="247">
        <v>1</v>
      </c>
      <c r="N305" s="24"/>
      <c r="O305" s="25"/>
      <c r="P305" s="24"/>
      <c r="Q305" s="25"/>
      <c r="R305" s="25"/>
      <c r="S305" s="24"/>
      <c r="T305" s="25"/>
      <c r="U305" s="25"/>
      <c r="V305" s="25"/>
    </row>
    <row r="306" spans="1:22" ht="36" x14ac:dyDescent="0.25">
      <c r="A306" s="23" t="s">
        <v>800</v>
      </c>
      <c r="B306" s="262" t="s">
        <v>561</v>
      </c>
      <c r="C306" s="30" t="s">
        <v>111</v>
      </c>
      <c r="D306" s="10" t="s">
        <v>754</v>
      </c>
      <c r="E306" s="10" t="s">
        <v>1420</v>
      </c>
      <c r="F306" s="10" t="s">
        <v>1246</v>
      </c>
      <c r="G306" s="9" t="s">
        <v>1259</v>
      </c>
      <c r="H306" s="24" t="s">
        <v>1424</v>
      </c>
      <c r="I306" s="10" t="s">
        <v>750</v>
      </c>
      <c r="J306" s="10"/>
      <c r="K306" s="25" t="s">
        <v>925</v>
      </c>
      <c r="L306" s="23" t="s">
        <v>1041</v>
      </c>
      <c r="M306" s="247">
        <v>1</v>
      </c>
      <c r="N306" s="24"/>
      <c r="O306" s="25"/>
      <c r="P306" s="24"/>
      <c r="Q306" s="25"/>
      <c r="R306" s="25"/>
      <c r="S306" s="24"/>
      <c r="T306" s="25"/>
      <c r="U306" s="25"/>
      <c r="V306" s="25"/>
    </row>
    <row r="307" spans="1:22" ht="36" x14ac:dyDescent="0.25">
      <c r="A307" s="23" t="s">
        <v>801</v>
      </c>
      <c r="B307" s="262" t="s">
        <v>562</v>
      </c>
      <c r="C307" s="23" t="s">
        <v>755</v>
      </c>
      <c r="D307" s="10" t="s">
        <v>756</v>
      </c>
      <c r="E307" s="10" t="s">
        <v>1420</v>
      </c>
      <c r="F307" s="10" t="s">
        <v>1246</v>
      </c>
      <c r="G307" s="9" t="s">
        <v>1259</v>
      </c>
      <c r="H307" s="24" t="s">
        <v>1424</v>
      </c>
      <c r="I307" s="10" t="s">
        <v>750</v>
      </c>
      <c r="J307" s="10"/>
      <c r="K307" s="25" t="s">
        <v>925</v>
      </c>
      <c r="L307" s="23" t="s">
        <v>1041</v>
      </c>
      <c r="M307" s="247">
        <v>1</v>
      </c>
      <c r="N307" s="24"/>
      <c r="O307" s="25"/>
      <c r="P307" s="24"/>
      <c r="Q307" s="25"/>
      <c r="R307" s="25"/>
      <c r="S307" s="24"/>
      <c r="T307" s="25"/>
      <c r="U307" s="25"/>
      <c r="V307" s="25"/>
    </row>
    <row r="308" spans="1:22" ht="72" x14ac:dyDescent="0.25">
      <c r="A308" s="391" t="s">
        <v>1550</v>
      </c>
      <c r="B308" s="399"/>
      <c r="C308" s="391" t="s">
        <v>1570</v>
      </c>
      <c r="D308" s="422"/>
      <c r="E308" s="422"/>
      <c r="F308" s="422"/>
      <c r="G308" s="422"/>
      <c r="H308" s="422"/>
      <c r="I308" s="422"/>
      <c r="J308" s="422"/>
      <c r="K308" s="419"/>
      <c r="L308" s="419"/>
      <c r="M308" s="420"/>
      <c r="N308" s="421"/>
      <c r="O308" s="419"/>
      <c r="P308" s="421"/>
      <c r="Q308" s="419"/>
      <c r="R308" s="419"/>
      <c r="S308" s="421"/>
      <c r="T308" s="419"/>
      <c r="U308" s="419"/>
      <c r="V308" s="419"/>
    </row>
    <row r="309" spans="1:22" ht="36" x14ac:dyDescent="0.25">
      <c r="A309" s="391" t="s">
        <v>1551</v>
      </c>
      <c r="B309" s="399"/>
      <c r="C309" s="391" t="s">
        <v>1571</v>
      </c>
      <c r="D309" s="422"/>
      <c r="E309" s="422"/>
      <c r="F309" s="422"/>
      <c r="G309" s="422"/>
      <c r="H309" s="422"/>
      <c r="I309" s="422"/>
      <c r="J309" s="422"/>
      <c r="K309" s="419"/>
      <c r="L309" s="419"/>
      <c r="M309" s="420"/>
      <c r="N309" s="421"/>
      <c r="O309" s="419"/>
      <c r="P309" s="421"/>
      <c r="Q309" s="419"/>
      <c r="R309" s="419"/>
      <c r="S309" s="421"/>
      <c r="T309" s="419"/>
      <c r="U309" s="419"/>
      <c r="V309" s="419"/>
    </row>
    <row r="310" spans="1:22" ht="60" x14ac:dyDescent="0.25">
      <c r="A310" s="23" t="s">
        <v>705</v>
      </c>
      <c r="B310" s="262" t="s">
        <v>563</v>
      </c>
      <c r="C310" s="30" t="s">
        <v>1189</v>
      </c>
      <c r="D310" s="10" t="s">
        <v>1919</v>
      </c>
      <c r="E310" s="10" t="s">
        <v>686</v>
      </c>
      <c r="F310" s="10" t="s">
        <v>1298</v>
      </c>
      <c r="G310" s="47" t="s">
        <v>44</v>
      </c>
      <c r="H310" s="10" t="s">
        <v>1418</v>
      </c>
      <c r="I310" s="10"/>
      <c r="J310" s="10"/>
      <c r="K310" s="23" t="s">
        <v>943</v>
      </c>
      <c r="L310" s="23" t="s">
        <v>12</v>
      </c>
      <c r="M310" s="24">
        <v>276.74</v>
      </c>
      <c r="N310" s="24" t="s">
        <v>69</v>
      </c>
      <c r="O310" s="23" t="s">
        <v>1190</v>
      </c>
      <c r="P310" s="24">
        <v>100</v>
      </c>
      <c r="Q310" s="25"/>
      <c r="R310" s="25"/>
      <c r="S310" s="24"/>
      <c r="T310" s="25"/>
      <c r="U310" s="25"/>
      <c r="V310" s="25"/>
    </row>
    <row r="311" spans="1:22" ht="60" x14ac:dyDescent="0.25">
      <c r="A311" s="23" t="s">
        <v>7</v>
      </c>
      <c r="B311" s="262" t="s">
        <v>564</v>
      </c>
      <c r="C311" s="30" t="s">
        <v>8</v>
      </c>
      <c r="D311" s="27" t="s">
        <v>1920</v>
      </c>
      <c r="E311" s="27" t="s">
        <v>686</v>
      </c>
      <c r="F311" s="10" t="s">
        <v>1285</v>
      </c>
      <c r="G311" s="47" t="s">
        <v>44</v>
      </c>
      <c r="H311" s="27" t="s">
        <v>1418</v>
      </c>
      <c r="I311" s="10"/>
      <c r="J311" s="10"/>
      <c r="K311" s="23" t="s">
        <v>943</v>
      </c>
      <c r="L311" s="23" t="s">
        <v>12</v>
      </c>
      <c r="M311" s="24">
        <v>220.2</v>
      </c>
      <c r="N311" s="24" t="s">
        <v>69</v>
      </c>
      <c r="O311" s="23" t="s">
        <v>1190</v>
      </c>
      <c r="P311" s="24">
        <v>20</v>
      </c>
      <c r="Q311" s="25"/>
      <c r="R311" s="25"/>
      <c r="S311" s="24"/>
      <c r="T311" s="25"/>
      <c r="U311" s="25"/>
      <c r="V311" s="25"/>
    </row>
    <row r="312" spans="1:22" ht="48" x14ac:dyDescent="0.25">
      <c r="A312" s="391" t="s">
        <v>1552</v>
      </c>
      <c r="B312" s="399"/>
      <c r="C312" s="391" t="s">
        <v>1572</v>
      </c>
      <c r="D312" s="422"/>
      <c r="E312" s="422"/>
      <c r="F312" s="422"/>
      <c r="G312" s="422"/>
      <c r="H312" s="422"/>
      <c r="I312" s="422"/>
      <c r="J312" s="422"/>
      <c r="K312" s="419"/>
      <c r="L312" s="419"/>
      <c r="M312" s="420"/>
      <c r="N312" s="421"/>
      <c r="O312" s="419"/>
      <c r="P312" s="421"/>
      <c r="Q312" s="419"/>
      <c r="R312" s="419"/>
      <c r="S312" s="421"/>
      <c r="T312" s="419"/>
      <c r="U312" s="419"/>
      <c r="V312" s="419"/>
    </row>
    <row r="313" spans="1:22" ht="48" x14ac:dyDescent="0.25">
      <c r="A313" s="23" t="s">
        <v>724</v>
      </c>
      <c r="B313" s="262" t="s">
        <v>565</v>
      </c>
      <c r="C313" s="23" t="s">
        <v>707</v>
      </c>
      <c r="D313" s="10" t="s">
        <v>1419</v>
      </c>
      <c r="E313" s="10" t="s">
        <v>1417</v>
      </c>
      <c r="F313" s="10" t="s">
        <v>1298</v>
      </c>
      <c r="G313" s="33" t="s">
        <v>1100</v>
      </c>
      <c r="H313" s="10" t="s">
        <v>1418</v>
      </c>
      <c r="I313" s="10"/>
      <c r="J313" s="10"/>
      <c r="K313" s="23" t="s">
        <v>957</v>
      </c>
      <c r="L313" s="23" t="s">
        <v>1051</v>
      </c>
      <c r="M313" s="24">
        <v>34969</v>
      </c>
      <c r="N313" s="24"/>
      <c r="O313" s="25"/>
      <c r="P313" s="24"/>
      <c r="Q313" s="25"/>
      <c r="R313" s="25"/>
      <c r="S313" s="24"/>
      <c r="T313" s="25"/>
      <c r="U313" s="25"/>
      <c r="V313" s="25"/>
    </row>
    <row r="314" spans="1:22" ht="128.25" customHeight="1" x14ac:dyDescent="0.25">
      <c r="A314" s="23" t="s">
        <v>706</v>
      </c>
      <c r="B314" s="262" t="s">
        <v>566</v>
      </c>
      <c r="C314" s="19" t="s">
        <v>725</v>
      </c>
      <c r="D314" s="13" t="s">
        <v>1287</v>
      </c>
      <c r="E314" s="15" t="s">
        <v>1417</v>
      </c>
      <c r="F314" s="15" t="s">
        <v>1299</v>
      </c>
      <c r="G314" s="10" t="s">
        <v>1100</v>
      </c>
      <c r="H314" s="17" t="s">
        <v>1418</v>
      </c>
      <c r="I314" s="13"/>
      <c r="J314" s="13"/>
      <c r="K314" s="23" t="s">
        <v>957</v>
      </c>
      <c r="L314" s="23" t="s">
        <v>1051</v>
      </c>
      <c r="M314" s="24">
        <v>12746</v>
      </c>
      <c r="N314" s="24" t="s">
        <v>958</v>
      </c>
      <c r="O314" s="23" t="s">
        <v>108</v>
      </c>
      <c r="P314" s="24">
        <v>268.37</v>
      </c>
      <c r="Q314" s="25"/>
      <c r="R314" s="25"/>
      <c r="S314" s="24"/>
      <c r="T314" s="25"/>
      <c r="U314" s="25"/>
      <c r="V314" s="25"/>
    </row>
    <row r="315" spans="1:22" ht="48" x14ac:dyDescent="0.25">
      <c r="A315" s="23" t="s">
        <v>802</v>
      </c>
      <c r="B315" s="262" t="s">
        <v>567</v>
      </c>
      <c r="C315" s="19" t="s">
        <v>726</v>
      </c>
      <c r="D315" s="13" t="s">
        <v>1287</v>
      </c>
      <c r="E315" s="15" t="s">
        <v>1417</v>
      </c>
      <c r="F315" s="15" t="s">
        <v>1299</v>
      </c>
      <c r="G315" s="10" t="s">
        <v>1100</v>
      </c>
      <c r="H315" s="17" t="s">
        <v>1418</v>
      </c>
      <c r="I315" s="13"/>
      <c r="J315" s="13"/>
      <c r="K315" s="23" t="s">
        <v>957</v>
      </c>
      <c r="L315" s="23" t="s">
        <v>1051</v>
      </c>
      <c r="M315" s="24">
        <v>91148</v>
      </c>
      <c r="N315" s="24"/>
      <c r="O315" s="25"/>
      <c r="P315" s="24"/>
      <c r="Q315" s="25"/>
      <c r="R315" s="25"/>
      <c r="S315" s="24"/>
      <c r="T315" s="25"/>
      <c r="U315" s="25"/>
      <c r="V315" s="25"/>
    </row>
    <row r="316" spans="1:22" ht="72" x14ac:dyDescent="0.25">
      <c r="A316" s="23" t="s">
        <v>803</v>
      </c>
      <c r="B316" s="262" t="s">
        <v>568</v>
      </c>
      <c r="C316" s="318" t="s">
        <v>1181</v>
      </c>
      <c r="D316" s="302" t="s">
        <v>1921</v>
      </c>
      <c r="E316" s="302" t="s">
        <v>686</v>
      </c>
      <c r="F316" s="302" t="s">
        <v>1246</v>
      </c>
      <c r="G316" s="349" t="s">
        <v>44</v>
      </c>
      <c r="H316" s="321" t="s">
        <v>1418</v>
      </c>
      <c r="I316" s="302" t="s">
        <v>750</v>
      </c>
      <c r="J316" s="302"/>
      <c r="K316" s="342" t="s">
        <v>943</v>
      </c>
      <c r="L316" s="300" t="s">
        <v>1182</v>
      </c>
      <c r="M316" s="24">
        <v>549.34</v>
      </c>
      <c r="N316" s="24"/>
      <c r="O316" s="25"/>
      <c r="P316" s="24"/>
      <c r="Q316" s="25"/>
      <c r="R316" s="25"/>
      <c r="S316" s="24"/>
      <c r="T316" s="25"/>
      <c r="U316" s="25"/>
      <c r="V316" s="25"/>
    </row>
    <row r="317" spans="1:22" ht="49.5" x14ac:dyDescent="0.25">
      <c r="A317" s="23" t="s">
        <v>804</v>
      </c>
      <c r="B317" s="262" t="s">
        <v>569</v>
      </c>
      <c r="C317" s="23" t="s">
        <v>305</v>
      </c>
      <c r="D317" s="10" t="s">
        <v>1422</v>
      </c>
      <c r="E317" s="10" t="s">
        <v>1417</v>
      </c>
      <c r="F317" s="10" t="s">
        <v>1290</v>
      </c>
      <c r="G317" s="92" t="s">
        <v>1100</v>
      </c>
      <c r="H317" s="58" t="s">
        <v>1418</v>
      </c>
      <c r="I317" s="10"/>
      <c r="J317" s="10"/>
      <c r="K317" s="246" t="s">
        <v>957</v>
      </c>
      <c r="L317" s="246" t="s">
        <v>317</v>
      </c>
      <c r="M317" s="24">
        <v>19288.7</v>
      </c>
      <c r="N317" s="248"/>
      <c r="O317" s="246"/>
      <c r="P317" s="10"/>
      <c r="Q317" s="25"/>
      <c r="R317" s="25"/>
      <c r="S317" s="24"/>
      <c r="T317" s="25"/>
      <c r="U317" s="25"/>
      <c r="V317" s="25"/>
    </row>
    <row r="318" spans="1:22" ht="49.5" x14ac:dyDescent="0.25">
      <c r="A318" s="23" t="s">
        <v>1021</v>
      </c>
      <c r="B318" s="262" t="s">
        <v>570</v>
      </c>
      <c r="C318" s="300" t="s">
        <v>359</v>
      </c>
      <c r="D318" s="302" t="s">
        <v>1422</v>
      </c>
      <c r="E318" s="350" t="s">
        <v>1417</v>
      </c>
      <c r="F318" s="302" t="s">
        <v>1290</v>
      </c>
      <c r="G318" s="327" t="s">
        <v>1100</v>
      </c>
      <c r="H318" s="351" t="s">
        <v>1418</v>
      </c>
      <c r="I318" s="302"/>
      <c r="J318" s="302"/>
      <c r="K318" s="343" t="s">
        <v>957</v>
      </c>
      <c r="L318" s="343" t="s">
        <v>382</v>
      </c>
      <c r="M318" s="24">
        <v>17724</v>
      </c>
      <c r="N318" s="10"/>
      <c r="O318" s="23"/>
      <c r="P318" s="10"/>
      <c r="Q318" s="25"/>
      <c r="R318" s="25"/>
      <c r="S318" s="24"/>
      <c r="T318" s="25"/>
      <c r="U318" s="25"/>
      <c r="V318" s="25"/>
    </row>
    <row r="319" spans="1:22" ht="49.5" x14ac:dyDescent="0.25">
      <c r="A319" s="23" t="s">
        <v>1022</v>
      </c>
      <c r="B319" s="262" t="s">
        <v>571</v>
      </c>
      <c r="C319" s="30" t="s">
        <v>24</v>
      </c>
      <c r="D319" s="10" t="s">
        <v>1412</v>
      </c>
      <c r="E319" s="28" t="s">
        <v>1417</v>
      </c>
      <c r="F319" s="28" t="s">
        <v>1300</v>
      </c>
      <c r="G319" s="28" t="s">
        <v>1100</v>
      </c>
      <c r="H319" s="58" t="s">
        <v>1418</v>
      </c>
      <c r="I319" s="10"/>
      <c r="J319" s="10"/>
      <c r="K319" s="246" t="s">
        <v>957</v>
      </c>
      <c r="L319" s="246" t="s">
        <v>317</v>
      </c>
      <c r="M319" s="24">
        <v>38026</v>
      </c>
      <c r="N319" s="10"/>
      <c r="O319" s="23"/>
      <c r="P319" s="10"/>
      <c r="Q319" s="25"/>
      <c r="R319" s="25"/>
      <c r="S319" s="24"/>
      <c r="T319" s="25"/>
      <c r="U319" s="25"/>
      <c r="V319" s="25"/>
    </row>
    <row r="320" spans="1:22" ht="49.5" x14ac:dyDescent="0.25">
      <c r="A320" s="23" t="s">
        <v>23</v>
      </c>
      <c r="B320" s="262" t="s">
        <v>572</v>
      </c>
      <c r="C320" s="30" t="s">
        <v>26</v>
      </c>
      <c r="D320" s="10" t="s">
        <v>1412</v>
      </c>
      <c r="E320" s="28" t="s">
        <v>1417</v>
      </c>
      <c r="F320" s="28" t="s">
        <v>1300</v>
      </c>
      <c r="G320" s="28" t="s">
        <v>1100</v>
      </c>
      <c r="H320" s="58" t="s">
        <v>1418</v>
      </c>
      <c r="I320" s="10"/>
      <c r="J320" s="10" t="s">
        <v>696</v>
      </c>
      <c r="K320" s="246" t="s">
        <v>957</v>
      </c>
      <c r="L320" s="246" t="s">
        <v>317</v>
      </c>
      <c r="M320" s="24">
        <v>3938</v>
      </c>
      <c r="N320" s="10"/>
      <c r="O320" s="23"/>
      <c r="P320" s="10"/>
      <c r="Q320" s="25"/>
      <c r="R320" s="25"/>
      <c r="S320" s="24"/>
      <c r="T320" s="25"/>
      <c r="U320" s="25"/>
      <c r="V320" s="25"/>
    </row>
    <row r="321" spans="1:22" ht="49.5" x14ac:dyDescent="0.25">
      <c r="A321" s="30" t="s">
        <v>307</v>
      </c>
      <c r="B321" s="262" t="s">
        <v>573</v>
      </c>
      <c r="C321" s="30" t="s">
        <v>308</v>
      </c>
      <c r="D321" s="10" t="s">
        <v>1416</v>
      </c>
      <c r="E321" s="28" t="s">
        <v>1417</v>
      </c>
      <c r="F321" s="28" t="s">
        <v>1280</v>
      </c>
      <c r="G321" s="28" t="s">
        <v>1100</v>
      </c>
      <c r="H321" s="58" t="s">
        <v>1418</v>
      </c>
      <c r="I321" s="10"/>
      <c r="J321" s="10"/>
      <c r="K321" s="246" t="s">
        <v>957</v>
      </c>
      <c r="L321" s="246" t="s">
        <v>317</v>
      </c>
      <c r="M321" s="24">
        <v>84868</v>
      </c>
      <c r="N321" s="10"/>
      <c r="O321" s="23"/>
      <c r="P321" s="10"/>
      <c r="Q321" s="25"/>
      <c r="R321" s="25"/>
      <c r="S321" s="24"/>
      <c r="T321" s="25"/>
      <c r="U321" s="25"/>
      <c r="V321" s="25"/>
    </row>
    <row r="322" spans="1:22" ht="48" x14ac:dyDescent="0.25">
      <c r="A322" s="42" t="s">
        <v>1474</v>
      </c>
      <c r="B322" s="44"/>
      <c r="C322" s="42" t="s">
        <v>345</v>
      </c>
      <c r="D322" s="103"/>
      <c r="E322" s="103"/>
      <c r="F322" s="103"/>
      <c r="G322" s="103"/>
      <c r="H322" s="103"/>
      <c r="I322" s="103"/>
      <c r="J322" s="103"/>
      <c r="K322" s="105"/>
      <c r="L322" s="105"/>
      <c r="M322" s="245"/>
      <c r="N322" s="104"/>
      <c r="O322" s="105"/>
      <c r="P322" s="104"/>
      <c r="Q322" s="105"/>
      <c r="R322" s="105"/>
      <c r="S322" s="104"/>
      <c r="T322" s="105"/>
      <c r="U322" s="105"/>
      <c r="V322" s="105"/>
    </row>
    <row r="323" spans="1:22" ht="24" x14ac:dyDescent="0.25">
      <c r="A323" s="391" t="s">
        <v>1573</v>
      </c>
      <c r="B323" s="399"/>
      <c r="C323" s="391" t="s">
        <v>1575</v>
      </c>
      <c r="D323" s="422"/>
      <c r="E323" s="422"/>
      <c r="F323" s="422"/>
      <c r="G323" s="422"/>
      <c r="H323" s="422"/>
      <c r="I323" s="422"/>
      <c r="J323" s="422"/>
      <c r="K323" s="419"/>
      <c r="L323" s="419"/>
      <c r="M323" s="420"/>
      <c r="N323" s="421"/>
      <c r="O323" s="419"/>
      <c r="P323" s="421"/>
      <c r="Q323" s="419"/>
      <c r="R323" s="419"/>
      <c r="S323" s="421"/>
      <c r="T323" s="419"/>
      <c r="U323" s="419"/>
      <c r="V323" s="419"/>
    </row>
    <row r="324" spans="1:22" ht="36" x14ac:dyDescent="0.25">
      <c r="A324" s="49" t="s">
        <v>805</v>
      </c>
      <c r="B324" s="262" t="s">
        <v>574</v>
      </c>
      <c r="C324" s="23" t="s">
        <v>123</v>
      </c>
      <c r="D324" s="10" t="s">
        <v>742</v>
      </c>
      <c r="E324" s="10" t="s">
        <v>1417</v>
      </c>
      <c r="F324" s="10" t="s">
        <v>1246</v>
      </c>
      <c r="G324" s="8" t="s">
        <v>1247</v>
      </c>
      <c r="H324" s="24" t="s">
        <v>1418</v>
      </c>
      <c r="I324" s="10" t="s">
        <v>750</v>
      </c>
      <c r="J324" s="10"/>
      <c r="K324" s="25" t="s">
        <v>911</v>
      </c>
      <c r="L324" s="23" t="s">
        <v>1042</v>
      </c>
      <c r="M324" s="247">
        <v>2000</v>
      </c>
      <c r="N324" s="24"/>
      <c r="O324" s="25"/>
      <c r="P324" s="24"/>
      <c r="Q324" s="25"/>
      <c r="R324" s="25"/>
      <c r="S324" s="24"/>
      <c r="T324" s="25"/>
      <c r="U324" s="25"/>
      <c r="V324" s="25"/>
    </row>
    <row r="325" spans="1:22" ht="72" x14ac:dyDescent="0.25">
      <c r="A325" s="391" t="s">
        <v>1574</v>
      </c>
      <c r="B325" s="399"/>
      <c r="C325" s="391" t="s">
        <v>1576</v>
      </c>
      <c r="D325" s="422"/>
      <c r="E325" s="422"/>
      <c r="F325" s="422"/>
      <c r="G325" s="422"/>
      <c r="H325" s="422"/>
      <c r="I325" s="422"/>
      <c r="J325" s="422"/>
      <c r="K325" s="419"/>
      <c r="L325" s="419"/>
      <c r="M325" s="420"/>
      <c r="N325" s="421"/>
      <c r="O325" s="419"/>
      <c r="P325" s="421"/>
      <c r="Q325" s="419"/>
      <c r="R325" s="419"/>
      <c r="S325" s="421"/>
      <c r="T325" s="419"/>
      <c r="U325" s="419"/>
      <c r="V325" s="419"/>
    </row>
    <row r="326" spans="1:22" ht="48" x14ac:dyDescent="0.25">
      <c r="A326" s="80" t="s">
        <v>1475</v>
      </c>
      <c r="B326" s="45"/>
      <c r="C326" s="41" t="s">
        <v>1478</v>
      </c>
      <c r="D326" s="100"/>
      <c r="E326" s="100"/>
      <c r="F326" s="100"/>
      <c r="G326" s="100"/>
      <c r="H326" s="100"/>
      <c r="I326" s="100"/>
      <c r="J326" s="100"/>
      <c r="K326" s="102"/>
      <c r="L326" s="102"/>
      <c r="M326" s="244"/>
      <c r="N326" s="101"/>
      <c r="O326" s="102"/>
      <c r="P326" s="101"/>
      <c r="Q326" s="102"/>
      <c r="R326" s="102"/>
      <c r="S326" s="101"/>
      <c r="T326" s="102"/>
      <c r="U326" s="102"/>
      <c r="V326" s="102"/>
    </row>
    <row r="327" spans="1:22" ht="48" x14ac:dyDescent="0.25">
      <c r="A327" s="42" t="s">
        <v>1479</v>
      </c>
      <c r="B327" s="44"/>
      <c r="C327" s="42" t="s">
        <v>1577</v>
      </c>
      <c r="D327" s="103"/>
      <c r="E327" s="103"/>
      <c r="F327" s="103"/>
      <c r="G327" s="103"/>
      <c r="H327" s="103"/>
      <c r="I327" s="103"/>
      <c r="J327" s="103"/>
      <c r="K327" s="105"/>
      <c r="L327" s="105"/>
      <c r="M327" s="245"/>
      <c r="N327" s="104"/>
      <c r="O327" s="105"/>
      <c r="P327" s="104"/>
      <c r="Q327" s="105"/>
      <c r="R327" s="105"/>
      <c r="S327" s="104"/>
      <c r="T327" s="105"/>
      <c r="U327" s="105"/>
      <c r="V327" s="105"/>
    </row>
    <row r="328" spans="1:22" ht="48" x14ac:dyDescent="0.25">
      <c r="A328" s="391" t="s">
        <v>1579</v>
      </c>
      <c r="B328" s="399"/>
      <c r="C328" s="391" t="s">
        <v>1585</v>
      </c>
      <c r="D328" s="422"/>
      <c r="E328" s="422"/>
      <c r="F328" s="422"/>
      <c r="G328" s="422"/>
      <c r="H328" s="422"/>
      <c r="I328" s="422"/>
      <c r="J328" s="422"/>
      <c r="K328" s="419"/>
      <c r="L328" s="419"/>
      <c r="M328" s="420"/>
      <c r="N328" s="421"/>
      <c r="O328" s="419"/>
      <c r="P328" s="421"/>
      <c r="Q328" s="419"/>
      <c r="R328" s="419"/>
      <c r="S328" s="421"/>
      <c r="T328" s="419"/>
      <c r="U328" s="419"/>
      <c r="V328" s="419"/>
    </row>
    <row r="329" spans="1:22" ht="36" x14ac:dyDescent="0.25">
      <c r="A329" s="391" t="s">
        <v>1580</v>
      </c>
      <c r="B329" s="399"/>
      <c r="C329" s="391" t="s">
        <v>1586</v>
      </c>
      <c r="D329" s="422"/>
      <c r="E329" s="422"/>
      <c r="F329" s="422"/>
      <c r="G329" s="422"/>
      <c r="H329" s="422"/>
      <c r="I329" s="422"/>
      <c r="J329" s="422"/>
      <c r="K329" s="419"/>
      <c r="L329" s="419"/>
      <c r="M329" s="420"/>
      <c r="N329" s="421"/>
      <c r="O329" s="419"/>
      <c r="P329" s="421"/>
      <c r="Q329" s="419"/>
      <c r="R329" s="419"/>
      <c r="S329" s="421"/>
      <c r="T329" s="419"/>
      <c r="U329" s="419"/>
      <c r="V329" s="419"/>
    </row>
    <row r="330" spans="1:22" ht="60" x14ac:dyDescent="0.25">
      <c r="A330" s="23" t="s">
        <v>683</v>
      </c>
      <c r="B330" s="262" t="s">
        <v>575</v>
      </c>
      <c r="C330" s="23" t="s">
        <v>1345</v>
      </c>
      <c r="D330" s="10" t="s">
        <v>1419</v>
      </c>
      <c r="E330" s="10" t="s">
        <v>348</v>
      </c>
      <c r="F330" s="10" t="s">
        <v>1298</v>
      </c>
      <c r="G330" s="10" t="s">
        <v>1056</v>
      </c>
      <c r="H330" s="10" t="s">
        <v>1418</v>
      </c>
      <c r="I330" s="10"/>
      <c r="J330" s="10"/>
      <c r="K330" s="23" t="s">
        <v>1669</v>
      </c>
      <c r="L330" s="23" t="s">
        <v>1327</v>
      </c>
      <c r="M330" s="247">
        <v>1</v>
      </c>
      <c r="N330" s="24" t="s">
        <v>1670</v>
      </c>
      <c r="O330" s="23" t="s">
        <v>98</v>
      </c>
      <c r="P330" s="24">
        <v>553</v>
      </c>
      <c r="Q330" s="25" t="s">
        <v>1671</v>
      </c>
      <c r="R330" s="23" t="s">
        <v>99</v>
      </c>
      <c r="S330" s="24">
        <v>1</v>
      </c>
      <c r="T330" s="25"/>
      <c r="U330" s="25"/>
      <c r="V330" s="25"/>
    </row>
    <row r="331" spans="1:22" ht="60" x14ac:dyDescent="0.25">
      <c r="A331" s="23" t="s">
        <v>806</v>
      </c>
      <c r="B331" s="262" t="s">
        <v>576</v>
      </c>
      <c r="C331" s="23" t="s">
        <v>1346</v>
      </c>
      <c r="D331" s="10" t="s">
        <v>1419</v>
      </c>
      <c r="E331" s="10" t="s">
        <v>348</v>
      </c>
      <c r="F331" s="10" t="s">
        <v>1298</v>
      </c>
      <c r="G331" s="10" t="s">
        <v>1056</v>
      </c>
      <c r="H331" s="10" t="s">
        <v>1418</v>
      </c>
      <c r="I331" s="10"/>
      <c r="J331" s="10"/>
      <c r="K331" s="23" t="s">
        <v>1669</v>
      </c>
      <c r="L331" s="23" t="s">
        <v>1327</v>
      </c>
      <c r="M331" s="247">
        <v>1</v>
      </c>
      <c r="N331" s="24" t="s">
        <v>1670</v>
      </c>
      <c r="O331" s="23" t="s">
        <v>98</v>
      </c>
      <c r="P331" s="24">
        <v>584</v>
      </c>
      <c r="Q331" s="25" t="s">
        <v>1671</v>
      </c>
      <c r="R331" s="23" t="s">
        <v>99</v>
      </c>
      <c r="S331" s="24">
        <v>1</v>
      </c>
      <c r="T331" s="25"/>
      <c r="U331" s="25"/>
      <c r="V331" s="25"/>
    </row>
    <row r="332" spans="1:22" ht="60" x14ac:dyDescent="0.25">
      <c r="A332" s="23" t="s">
        <v>807</v>
      </c>
      <c r="B332" s="262" t="s">
        <v>577</v>
      </c>
      <c r="C332" s="36" t="s">
        <v>1202</v>
      </c>
      <c r="D332" s="13" t="s">
        <v>1287</v>
      </c>
      <c r="E332" s="13" t="s">
        <v>348</v>
      </c>
      <c r="F332" s="13" t="s">
        <v>1299</v>
      </c>
      <c r="G332" s="13" t="s">
        <v>1056</v>
      </c>
      <c r="H332" s="17" t="s">
        <v>1418</v>
      </c>
      <c r="I332" s="13"/>
      <c r="J332" s="13"/>
      <c r="K332" s="23" t="s">
        <v>1669</v>
      </c>
      <c r="L332" s="23" t="s">
        <v>1327</v>
      </c>
      <c r="M332" s="247">
        <v>1</v>
      </c>
      <c r="N332" s="24" t="s">
        <v>1670</v>
      </c>
      <c r="O332" s="23" t="s">
        <v>98</v>
      </c>
      <c r="P332" s="24">
        <v>177</v>
      </c>
      <c r="Q332" s="25" t="s">
        <v>1671</v>
      </c>
      <c r="R332" s="23" t="s">
        <v>99</v>
      </c>
      <c r="S332" s="24">
        <v>1</v>
      </c>
      <c r="T332" s="25"/>
      <c r="U332" s="25"/>
      <c r="V332" s="25"/>
    </row>
    <row r="333" spans="1:22" ht="60" x14ac:dyDescent="0.25">
      <c r="A333" s="23" t="s">
        <v>808</v>
      </c>
      <c r="B333" s="262" t="s">
        <v>578</v>
      </c>
      <c r="C333" s="36" t="s">
        <v>1088</v>
      </c>
      <c r="D333" s="13" t="s">
        <v>1287</v>
      </c>
      <c r="E333" s="15" t="s">
        <v>348</v>
      </c>
      <c r="F333" s="15" t="s">
        <v>1299</v>
      </c>
      <c r="G333" s="13" t="s">
        <v>1056</v>
      </c>
      <c r="H333" s="37" t="s">
        <v>1418</v>
      </c>
      <c r="I333" s="13"/>
      <c r="J333" s="13" t="s">
        <v>696</v>
      </c>
      <c r="K333" s="23" t="s">
        <v>1497</v>
      </c>
      <c r="L333" s="23" t="s">
        <v>902</v>
      </c>
      <c r="M333" s="247">
        <v>1</v>
      </c>
      <c r="N333" s="24"/>
      <c r="O333" s="25"/>
      <c r="P333" s="24"/>
      <c r="Q333" s="25"/>
      <c r="R333" s="25"/>
      <c r="S333" s="24"/>
      <c r="T333" s="25"/>
      <c r="U333" s="25"/>
      <c r="V333" s="25"/>
    </row>
    <row r="334" spans="1:22" ht="48" x14ac:dyDescent="0.25">
      <c r="A334" s="23" t="s">
        <v>809</v>
      </c>
      <c r="B334" s="262" t="s">
        <v>579</v>
      </c>
      <c r="C334" s="36" t="s">
        <v>1203</v>
      </c>
      <c r="D334" s="13" t="s">
        <v>1287</v>
      </c>
      <c r="E334" s="13" t="s">
        <v>348</v>
      </c>
      <c r="F334" s="13" t="s">
        <v>1299</v>
      </c>
      <c r="G334" s="13" t="s">
        <v>1056</v>
      </c>
      <c r="H334" s="17" t="s">
        <v>1418</v>
      </c>
      <c r="I334" s="13"/>
      <c r="J334" s="13"/>
      <c r="K334" s="23" t="s">
        <v>1670</v>
      </c>
      <c r="L334" s="23" t="s">
        <v>98</v>
      </c>
      <c r="M334" s="24">
        <v>240</v>
      </c>
      <c r="N334" s="24" t="s">
        <v>1671</v>
      </c>
      <c r="O334" s="23" t="s">
        <v>99</v>
      </c>
      <c r="P334" s="24">
        <v>1</v>
      </c>
      <c r="Q334" s="25"/>
      <c r="R334" s="112"/>
      <c r="S334" s="113"/>
      <c r="T334" s="25"/>
      <c r="U334" s="25"/>
      <c r="V334" s="25"/>
    </row>
    <row r="335" spans="1:22" ht="36" x14ac:dyDescent="0.25">
      <c r="A335" s="23" t="s">
        <v>810</v>
      </c>
      <c r="B335" s="262" t="s">
        <v>580</v>
      </c>
      <c r="C335" s="19" t="s">
        <v>738</v>
      </c>
      <c r="D335" s="13" t="s">
        <v>1287</v>
      </c>
      <c r="E335" s="13" t="s">
        <v>348</v>
      </c>
      <c r="F335" s="13" t="s">
        <v>1299</v>
      </c>
      <c r="G335" s="13" t="s">
        <v>1056</v>
      </c>
      <c r="H335" s="17" t="s">
        <v>1418</v>
      </c>
      <c r="I335" s="13"/>
      <c r="J335" s="13" t="s">
        <v>696</v>
      </c>
      <c r="K335" s="23" t="s">
        <v>1497</v>
      </c>
      <c r="L335" s="23" t="s">
        <v>902</v>
      </c>
      <c r="M335" s="247">
        <v>1</v>
      </c>
      <c r="N335" s="24"/>
      <c r="O335" s="25"/>
      <c r="P335" s="24"/>
      <c r="Q335" s="25"/>
      <c r="R335" s="25"/>
      <c r="S335" s="24"/>
      <c r="T335" s="25"/>
      <c r="U335" s="25"/>
      <c r="V335" s="25"/>
    </row>
    <row r="336" spans="1:22" ht="60" x14ac:dyDescent="0.25">
      <c r="A336" s="23" t="s">
        <v>811</v>
      </c>
      <c r="B336" s="262" t="s">
        <v>581</v>
      </c>
      <c r="C336" s="19" t="s">
        <v>739</v>
      </c>
      <c r="D336" s="13" t="s">
        <v>1287</v>
      </c>
      <c r="E336" s="13" t="s">
        <v>348</v>
      </c>
      <c r="F336" s="13" t="s">
        <v>1299</v>
      </c>
      <c r="G336" s="13" t="s">
        <v>1056</v>
      </c>
      <c r="H336" s="17" t="s">
        <v>1418</v>
      </c>
      <c r="I336" s="13"/>
      <c r="J336" s="13" t="s">
        <v>696</v>
      </c>
      <c r="K336" s="23" t="s">
        <v>1497</v>
      </c>
      <c r="L336" s="23" t="s">
        <v>902</v>
      </c>
      <c r="M336" s="247">
        <v>1</v>
      </c>
      <c r="N336" s="24"/>
      <c r="O336" s="25"/>
      <c r="P336" s="24"/>
      <c r="Q336" s="25"/>
      <c r="R336" s="25"/>
      <c r="S336" s="24"/>
      <c r="T336" s="25"/>
      <c r="U336" s="25"/>
      <c r="V336" s="25"/>
    </row>
    <row r="337" spans="1:22" ht="36" x14ac:dyDescent="0.25">
      <c r="A337" s="23" t="s">
        <v>812</v>
      </c>
      <c r="B337" s="262" t="s">
        <v>582</v>
      </c>
      <c r="C337" s="19" t="s">
        <v>740</v>
      </c>
      <c r="D337" s="13" t="s">
        <v>1287</v>
      </c>
      <c r="E337" s="13" t="s">
        <v>348</v>
      </c>
      <c r="F337" s="13" t="s">
        <v>1299</v>
      </c>
      <c r="G337" s="13" t="s">
        <v>1056</v>
      </c>
      <c r="H337" s="17" t="s">
        <v>1418</v>
      </c>
      <c r="I337" s="13"/>
      <c r="J337" s="13" t="s">
        <v>696</v>
      </c>
      <c r="K337" s="23" t="s">
        <v>1497</v>
      </c>
      <c r="L337" s="23" t="s">
        <v>902</v>
      </c>
      <c r="M337" s="247">
        <v>1</v>
      </c>
      <c r="N337" s="24"/>
      <c r="O337" s="25"/>
      <c r="P337" s="24"/>
      <c r="Q337" s="25"/>
      <c r="R337" s="25"/>
      <c r="S337" s="24"/>
      <c r="T337" s="25"/>
      <c r="U337" s="25"/>
      <c r="V337" s="25"/>
    </row>
    <row r="338" spans="1:22" ht="36" x14ac:dyDescent="0.25">
      <c r="A338" s="23" t="s">
        <v>813</v>
      </c>
      <c r="B338" s="262" t="s">
        <v>583</v>
      </c>
      <c r="C338" s="19" t="s">
        <v>741</v>
      </c>
      <c r="D338" s="13" t="s">
        <v>1287</v>
      </c>
      <c r="E338" s="13" t="s">
        <v>348</v>
      </c>
      <c r="F338" s="13" t="s">
        <v>1299</v>
      </c>
      <c r="G338" s="13" t="s">
        <v>1056</v>
      </c>
      <c r="H338" s="17" t="s">
        <v>1418</v>
      </c>
      <c r="I338" s="13"/>
      <c r="J338" s="13" t="s">
        <v>696</v>
      </c>
      <c r="K338" s="23" t="s">
        <v>1497</v>
      </c>
      <c r="L338" s="23" t="s">
        <v>902</v>
      </c>
      <c r="M338" s="247">
        <v>1</v>
      </c>
      <c r="N338" s="24"/>
      <c r="O338" s="25"/>
      <c r="P338" s="24"/>
      <c r="Q338" s="25"/>
      <c r="R338" s="25"/>
      <c r="S338" s="24"/>
      <c r="T338" s="25"/>
      <c r="U338" s="25"/>
      <c r="V338" s="25"/>
    </row>
    <row r="339" spans="1:22" ht="48" x14ac:dyDescent="0.25">
      <c r="A339" s="23" t="s">
        <v>1073</v>
      </c>
      <c r="B339" s="262" t="s">
        <v>584</v>
      </c>
      <c r="C339" s="75" t="s">
        <v>1520</v>
      </c>
      <c r="D339" s="13" t="s">
        <v>1421</v>
      </c>
      <c r="E339" s="13" t="s">
        <v>1417</v>
      </c>
      <c r="F339" s="10" t="s">
        <v>1285</v>
      </c>
      <c r="G339" s="13" t="s">
        <v>1100</v>
      </c>
      <c r="H339" s="17" t="s">
        <v>1418</v>
      </c>
      <c r="I339" s="13"/>
      <c r="J339" s="13"/>
      <c r="K339" s="23" t="s">
        <v>957</v>
      </c>
      <c r="L339" s="23" t="s">
        <v>107</v>
      </c>
      <c r="M339" s="247">
        <v>44147</v>
      </c>
      <c r="N339" s="24" t="s">
        <v>958</v>
      </c>
      <c r="O339" s="23" t="s">
        <v>108</v>
      </c>
      <c r="P339" s="24">
        <v>0</v>
      </c>
      <c r="Q339" s="25"/>
      <c r="R339" s="25"/>
      <c r="S339" s="24"/>
      <c r="T339" s="25"/>
      <c r="U339" s="25"/>
      <c r="V339" s="25"/>
    </row>
    <row r="340" spans="1:22" ht="60" x14ac:dyDescent="0.25">
      <c r="A340" s="23" t="s">
        <v>1074</v>
      </c>
      <c r="B340" s="262" t="s">
        <v>585</v>
      </c>
      <c r="C340" s="19" t="s">
        <v>711</v>
      </c>
      <c r="D340" s="13" t="s">
        <v>1287</v>
      </c>
      <c r="E340" s="13" t="s">
        <v>348</v>
      </c>
      <c r="F340" s="13" t="s">
        <v>1299</v>
      </c>
      <c r="G340" s="13" t="s">
        <v>1056</v>
      </c>
      <c r="H340" s="13" t="s">
        <v>1418</v>
      </c>
      <c r="I340" s="13"/>
      <c r="J340" s="13"/>
      <c r="K340" s="23" t="s">
        <v>1669</v>
      </c>
      <c r="L340" s="23" t="s">
        <v>1327</v>
      </c>
      <c r="M340" s="247">
        <v>2</v>
      </c>
      <c r="N340" s="24" t="s">
        <v>1670</v>
      </c>
      <c r="O340" s="23" t="s">
        <v>98</v>
      </c>
      <c r="P340" s="24">
        <v>543</v>
      </c>
      <c r="Q340" s="25" t="s">
        <v>1671</v>
      </c>
      <c r="R340" s="23" t="s">
        <v>99</v>
      </c>
      <c r="S340" s="24">
        <v>1</v>
      </c>
      <c r="T340" s="25"/>
      <c r="U340" s="25"/>
      <c r="V340" s="25"/>
    </row>
    <row r="341" spans="1:22" ht="48" x14ac:dyDescent="0.25">
      <c r="A341" s="23" t="s">
        <v>1103</v>
      </c>
      <c r="B341" s="262" t="s">
        <v>586</v>
      </c>
      <c r="C341" s="19" t="s">
        <v>39</v>
      </c>
      <c r="D341" s="13" t="s">
        <v>1287</v>
      </c>
      <c r="E341" s="13" t="s">
        <v>348</v>
      </c>
      <c r="F341" s="13" t="s">
        <v>1299</v>
      </c>
      <c r="G341" s="13" t="s">
        <v>1056</v>
      </c>
      <c r="H341" s="17" t="s">
        <v>1418</v>
      </c>
      <c r="I341" s="13"/>
      <c r="J341" s="13"/>
      <c r="K341" s="23" t="s">
        <v>1670</v>
      </c>
      <c r="L341" s="23" t="s">
        <v>98</v>
      </c>
      <c r="M341" s="24">
        <v>488</v>
      </c>
      <c r="N341" s="24" t="s">
        <v>1671</v>
      </c>
      <c r="O341" s="23" t="s">
        <v>99</v>
      </c>
      <c r="P341" s="24">
        <v>1</v>
      </c>
      <c r="Q341" s="25"/>
      <c r="R341" s="25"/>
      <c r="S341" s="24"/>
      <c r="T341" s="25"/>
      <c r="U341" s="25"/>
      <c r="V341" s="25"/>
    </row>
    <row r="342" spans="1:22" ht="60" x14ac:dyDescent="0.25">
      <c r="A342" s="23" t="s">
        <v>1201</v>
      </c>
      <c r="B342" s="262" t="s">
        <v>587</v>
      </c>
      <c r="C342" s="19" t="s">
        <v>1214</v>
      </c>
      <c r="D342" s="13" t="s">
        <v>1207</v>
      </c>
      <c r="E342" s="13" t="s">
        <v>348</v>
      </c>
      <c r="F342" s="13" t="s">
        <v>1299</v>
      </c>
      <c r="G342" s="13" t="s">
        <v>1056</v>
      </c>
      <c r="H342" s="17" t="s">
        <v>1418</v>
      </c>
      <c r="I342" s="13"/>
      <c r="J342" s="12"/>
      <c r="K342" s="23" t="s">
        <v>1669</v>
      </c>
      <c r="L342" s="23" t="s">
        <v>1327</v>
      </c>
      <c r="M342" s="247">
        <v>1</v>
      </c>
      <c r="N342" s="24" t="s">
        <v>1670</v>
      </c>
      <c r="O342" s="23" t="s">
        <v>98</v>
      </c>
      <c r="P342" s="24">
        <v>177</v>
      </c>
      <c r="Q342" s="25" t="s">
        <v>1671</v>
      </c>
      <c r="R342" s="23" t="s">
        <v>99</v>
      </c>
      <c r="S342" s="24">
        <v>1</v>
      </c>
      <c r="T342" s="25"/>
      <c r="U342" s="25"/>
      <c r="V342" s="25"/>
    </row>
    <row r="343" spans="1:22" ht="60" x14ac:dyDescent="0.25">
      <c r="A343" s="23" t="s">
        <v>1210</v>
      </c>
      <c r="B343" s="262" t="s">
        <v>588</v>
      </c>
      <c r="C343" s="19" t="s">
        <v>1208</v>
      </c>
      <c r="D343" s="13" t="s">
        <v>1287</v>
      </c>
      <c r="E343" s="13" t="s">
        <v>348</v>
      </c>
      <c r="F343" s="13" t="s">
        <v>1299</v>
      </c>
      <c r="G343" s="13" t="s">
        <v>1056</v>
      </c>
      <c r="H343" s="17" t="s">
        <v>1418</v>
      </c>
      <c r="I343" s="13"/>
      <c r="J343" s="13"/>
      <c r="K343" s="23" t="s">
        <v>1669</v>
      </c>
      <c r="L343" s="23" t="s">
        <v>1327</v>
      </c>
      <c r="M343" s="247">
        <v>1</v>
      </c>
      <c r="N343" s="24" t="s">
        <v>1670</v>
      </c>
      <c r="O343" s="23" t="s">
        <v>98</v>
      </c>
      <c r="P343" s="24">
        <v>877</v>
      </c>
      <c r="Q343" s="25" t="s">
        <v>1671</v>
      </c>
      <c r="R343" s="23" t="s">
        <v>99</v>
      </c>
      <c r="S343" s="24">
        <v>1</v>
      </c>
      <c r="T343" s="25"/>
      <c r="U343" s="25"/>
      <c r="V343" s="25"/>
    </row>
    <row r="344" spans="1:22" ht="60" x14ac:dyDescent="0.25">
      <c r="A344" s="23" t="s">
        <v>1211</v>
      </c>
      <c r="B344" s="262" t="s">
        <v>589</v>
      </c>
      <c r="C344" s="19" t="s">
        <v>1209</v>
      </c>
      <c r="D344" s="13" t="s">
        <v>1287</v>
      </c>
      <c r="E344" s="13" t="s">
        <v>348</v>
      </c>
      <c r="F344" s="13" t="s">
        <v>1299</v>
      </c>
      <c r="G344" s="13" t="s">
        <v>1056</v>
      </c>
      <c r="H344" s="17" t="s">
        <v>1418</v>
      </c>
      <c r="I344" s="13"/>
      <c r="J344" s="13"/>
      <c r="K344" s="23" t="s">
        <v>1669</v>
      </c>
      <c r="L344" s="23" t="s">
        <v>1327</v>
      </c>
      <c r="M344" s="247">
        <v>1</v>
      </c>
      <c r="N344" s="24" t="s">
        <v>1670</v>
      </c>
      <c r="O344" s="23" t="s">
        <v>98</v>
      </c>
      <c r="P344" s="24">
        <v>263</v>
      </c>
      <c r="Q344" s="25" t="s">
        <v>1671</v>
      </c>
      <c r="R344" s="23" t="s">
        <v>99</v>
      </c>
      <c r="S344" s="24">
        <v>1</v>
      </c>
      <c r="T344" s="25"/>
      <c r="U344" s="25"/>
      <c r="V344" s="25"/>
    </row>
    <row r="345" spans="1:22" ht="60" x14ac:dyDescent="0.25">
      <c r="A345" s="23" t="s">
        <v>1212</v>
      </c>
      <c r="B345" s="262" t="s">
        <v>590</v>
      </c>
      <c r="C345" s="19" t="s">
        <v>1215</v>
      </c>
      <c r="D345" s="13" t="s">
        <v>1287</v>
      </c>
      <c r="E345" s="13" t="s">
        <v>348</v>
      </c>
      <c r="F345" s="13" t="s">
        <v>1299</v>
      </c>
      <c r="G345" s="13" t="s">
        <v>1056</v>
      </c>
      <c r="H345" s="13" t="s">
        <v>1418</v>
      </c>
      <c r="I345" s="13"/>
      <c r="J345" s="13"/>
      <c r="K345" s="23" t="s">
        <v>1669</v>
      </c>
      <c r="L345" s="23" t="s">
        <v>1327</v>
      </c>
      <c r="M345" s="247">
        <v>1</v>
      </c>
      <c r="N345" s="24" t="s">
        <v>1670</v>
      </c>
      <c r="O345" s="23" t="s">
        <v>98</v>
      </c>
      <c r="P345" s="24">
        <v>402</v>
      </c>
      <c r="Q345" s="25" t="s">
        <v>1671</v>
      </c>
      <c r="R345" s="23" t="s">
        <v>99</v>
      </c>
      <c r="S345" s="24">
        <v>1</v>
      </c>
      <c r="T345" s="25"/>
      <c r="U345" s="25"/>
      <c r="V345" s="25"/>
    </row>
    <row r="346" spans="1:22" ht="48" x14ac:dyDescent="0.25">
      <c r="A346" s="23" t="s">
        <v>1213</v>
      </c>
      <c r="B346" s="262" t="s">
        <v>591</v>
      </c>
      <c r="C346" s="19" t="s">
        <v>1216</v>
      </c>
      <c r="D346" s="13" t="s">
        <v>1287</v>
      </c>
      <c r="E346" s="13" t="s">
        <v>348</v>
      </c>
      <c r="F346" s="13" t="s">
        <v>1299</v>
      </c>
      <c r="G346" s="13" t="s">
        <v>1056</v>
      </c>
      <c r="H346" s="13" t="s">
        <v>1418</v>
      </c>
      <c r="I346" s="13"/>
      <c r="J346" s="13"/>
      <c r="K346" s="23" t="s">
        <v>1670</v>
      </c>
      <c r="L346" s="23" t="s">
        <v>98</v>
      </c>
      <c r="M346" s="24">
        <v>653</v>
      </c>
      <c r="N346" s="24" t="s">
        <v>1671</v>
      </c>
      <c r="O346" s="23" t="s">
        <v>99</v>
      </c>
      <c r="P346" s="24">
        <v>1</v>
      </c>
      <c r="Q346" s="25"/>
      <c r="R346" s="25"/>
      <c r="S346" s="24"/>
      <c r="T346" s="25"/>
      <c r="U346" s="25"/>
      <c r="V346" s="25"/>
    </row>
    <row r="347" spans="1:22" ht="60" x14ac:dyDescent="0.25">
      <c r="A347" s="23" t="s">
        <v>1221</v>
      </c>
      <c r="B347" s="262" t="s">
        <v>592</v>
      </c>
      <c r="C347" s="23" t="s">
        <v>1217</v>
      </c>
      <c r="D347" s="13" t="s">
        <v>1287</v>
      </c>
      <c r="E347" s="13" t="s">
        <v>348</v>
      </c>
      <c r="F347" s="13" t="s">
        <v>1299</v>
      </c>
      <c r="G347" s="13" t="s">
        <v>1056</v>
      </c>
      <c r="H347" s="17" t="s">
        <v>1418</v>
      </c>
      <c r="I347" s="13"/>
      <c r="J347" s="13"/>
      <c r="K347" s="23" t="s">
        <v>1669</v>
      </c>
      <c r="L347" s="23" t="s">
        <v>1327</v>
      </c>
      <c r="M347" s="247">
        <v>1</v>
      </c>
      <c r="N347" s="24" t="s">
        <v>1670</v>
      </c>
      <c r="O347" s="23" t="s">
        <v>98</v>
      </c>
      <c r="P347" s="24">
        <v>335</v>
      </c>
      <c r="Q347" s="25" t="s">
        <v>1671</v>
      </c>
      <c r="R347" s="23" t="s">
        <v>99</v>
      </c>
      <c r="S347" s="24">
        <v>1</v>
      </c>
      <c r="T347" s="25"/>
      <c r="U347" s="25"/>
      <c r="V347" s="25"/>
    </row>
    <row r="348" spans="1:22" ht="60" x14ac:dyDescent="0.25">
      <c r="A348" s="23" t="s">
        <v>1222</v>
      </c>
      <c r="B348" s="262" t="s">
        <v>593</v>
      </c>
      <c r="C348" s="23" t="s">
        <v>1218</v>
      </c>
      <c r="D348" s="13" t="s">
        <v>1287</v>
      </c>
      <c r="E348" s="13" t="s">
        <v>348</v>
      </c>
      <c r="F348" s="13" t="s">
        <v>1299</v>
      </c>
      <c r="G348" s="13" t="s">
        <v>1056</v>
      </c>
      <c r="H348" s="17" t="s">
        <v>1418</v>
      </c>
      <c r="I348" s="13"/>
      <c r="J348" s="13"/>
      <c r="K348" s="23" t="s">
        <v>1669</v>
      </c>
      <c r="L348" s="23" t="s">
        <v>1327</v>
      </c>
      <c r="M348" s="247">
        <v>1</v>
      </c>
      <c r="N348" s="24" t="s">
        <v>1670</v>
      </c>
      <c r="O348" s="23" t="s">
        <v>98</v>
      </c>
      <c r="P348" s="24">
        <v>410</v>
      </c>
      <c r="Q348" s="25" t="s">
        <v>1671</v>
      </c>
      <c r="R348" s="23" t="s">
        <v>99</v>
      </c>
      <c r="S348" s="24">
        <v>1</v>
      </c>
      <c r="T348" s="25"/>
      <c r="U348" s="25"/>
      <c r="V348" s="25"/>
    </row>
    <row r="349" spans="1:22" ht="60" x14ac:dyDescent="0.25">
      <c r="A349" s="23" t="s">
        <v>1223</v>
      </c>
      <c r="B349" s="262" t="s">
        <v>594</v>
      </c>
      <c r="C349" s="23" t="s">
        <v>1219</v>
      </c>
      <c r="D349" s="13" t="s">
        <v>1287</v>
      </c>
      <c r="E349" s="13" t="s">
        <v>348</v>
      </c>
      <c r="F349" s="13" t="s">
        <v>1299</v>
      </c>
      <c r="G349" s="13" t="s">
        <v>1056</v>
      </c>
      <c r="H349" s="17" t="s">
        <v>1418</v>
      </c>
      <c r="I349" s="13"/>
      <c r="J349" s="13"/>
      <c r="K349" s="23" t="s">
        <v>1669</v>
      </c>
      <c r="L349" s="23" t="s">
        <v>1327</v>
      </c>
      <c r="M349" s="247">
        <v>1</v>
      </c>
      <c r="N349" s="24" t="s">
        <v>1670</v>
      </c>
      <c r="O349" s="23" t="s">
        <v>98</v>
      </c>
      <c r="P349" s="24">
        <v>392</v>
      </c>
      <c r="Q349" s="25" t="s">
        <v>1671</v>
      </c>
      <c r="R349" s="23" t="s">
        <v>99</v>
      </c>
      <c r="S349" s="24">
        <v>1</v>
      </c>
      <c r="T349" s="25"/>
      <c r="U349" s="25"/>
      <c r="V349" s="25"/>
    </row>
    <row r="350" spans="1:22" ht="60" x14ac:dyDescent="0.25">
      <c r="A350" s="23" t="s">
        <v>1224</v>
      </c>
      <c r="B350" s="262" t="s">
        <v>595</v>
      </c>
      <c r="C350" s="23" t="s">
        <v>1220</v>
      </c>
      <c r="D350" s="13" t="s">
        <v>1287</v>
      </c>
      <c r="E350" s="13" t="s">
        <v>348</v>
      </c>
      <c r="F350" s="13" t="s">
        <v>1299</v>
      </c>
      <c r="G350" s="13" t="s">
        <v>1056</v>
      </c>
      <c r="H350" s="17" t="s">
        <v>1418</v>
      </c>
      <c r="I350" s="13"/>
      <c r="J350" s="12"/>
      <c r="K350" s="23" t="s">
        <v>1669</v>
      </c>
      <c r="L350" s="23" t="s">
        <v>1327</v>
      </c>
      <c r="M350" s="247">
        <v>1</v>
      </c>
      <c r="N350" s="24" t="s">
        <v>1670</v>
      </c>
      <c r="O350" s="23" t="s">
        <v>98</v>
      </c>
      <c r="P350" s="24">
        <v>406</v>
      </c>
      <c r="Q350" s="25" t="s">
        <v>1671</v>
      </c>
      <c r="R350" s="23" t="s">
        <v>99</v>
      </c>
      <c r="S350" s="24">
        <v>1</v>
      </c>
      <c r="T350" s="25"/>
      <c r="U350" s="25"/>
      <c r="V350" s="25"/>
    </row>
    <row r="351" spans="1:22" ht="60" x14ac:dyDescent="0.25">
      <c r="A351" s="23" t="s">
        <v>1225</v>
      </c>
      <c r="B351" s="262" t="s">
        <v>596</v>
      </c>
      <c r="C351" s="73" t="s">
        <v>97</v>
      </c>
      <c r="D351" s="13" t="s">
        <v>1416</v>
      </c>
      <c r="E351" s="13" t="s">
        <v>348</v>
      </c>
      <c r="F351" s="13" t="s">
        <v>1280</v>
      </c>
      <c r="G351" s="13" t="s">
        <v>1056</v>
      </c>
      <c r="H351" s="17" t="s">
        <v>1418</v>
      </c>
      <c r="I351" s="13"/>
      <c r="J351" s="13"/>
      <c r="K351" s="23" t="s">
        <v>1669</v>
      </c>
      <c r="L351" s="23" t="s">
        <v>1327</v>
      </c>
      <c r="M351" s="247">
        <v>1</v>
      </c>
      <c r="N351" s="24" t="s">
        <v>1670</v>
      </c>
      <c r="O351" s="23" t="s">
        <v>98</v>
      </c>
      <c r="P351" s="24">
        <v>747</v>
      </c>
      <c r="Q351" s="25" t="s">
        <v>1671</v>
      </c>
      <c r="R351" s="23" t="s">
        <v>99</v>
      </c>
      <c r="S351" s="24">
        <v>4</v>
      </c>
      <c r="T351" s="25"/>
      <c r="U351" s="25"/>
      <c r="V351" s="25"/>
    </row>
    <row r="352" spans="1:22" ht="60" x14ac:dyDescent="0.25">
      <c r="A352" s="23" t="s">
        <v>1226</v>
      </c>
      <c r="B352" s="262" t="s">
        <v>597</v>
      </c>
      <c r="C352" s="73" t="s">
        <v>100</v>
      </c>
      <c r="D352" s="13" t="s">
        <v>1416</v>
      </c>
      <c r="E352" s="13" t="s">
        <v>348</v>
      </c>
      <c r="F352" s="13" t="s">
        <v>1280</v>
      </c>
      <c r="G352" s="13" t="s">
        <v>1056</v>
      </c>
      <c r="H352" s="17" t="s">
        <v>1418</v>
      </c>
      <c r="I352" s="13"/>
      <c r="J352" s="13"/>
      <c r="K352" s="23" t="s">
        <v>1669</v>
      </c>
      <c r="L352" s="23" t="s">
        <v>1327</v>
      </c>
      <c r="M352" s="247">
        <v>1</v>
      </c>
      <c r="N352" s="24" t="s">
        <v>1670</v>
      </c>
      <c r="O352" s="23" t="s">
        <v>98</v>
      </c>
      <c r="P352" s="24">
        <v>637</v>
      </c>
      <c r="Q352" s="25" t="s">
        <v>1671</v>
      </c>
      <c r="R352" s="23" t="s">
        <v>99</v>
      </c>
      <c r="S352" s="24">
        <v>4</v>
      </c>
      <c r="T352" s="25"/>
      <c r="U352" s="25"/>
      <c r="V352" s="25"/>
    </row>
    <row r="353" spans="1:22" ht="48" x14ac:dyDescent="0.25">
      <c r="A353" s="23" t="s">
        <v>1228</v>
      </c>
      <c r="B353" s="262" t="s">
        <v>598</v>
      </c>
      <c r="C353" s="73" t="s">
        <v>1322</v>
      </c>
      <c r="D353" s="13" t="s">
        <v>1416</v>
      </c>
      <c r="E353" s="13" t="s">
        <v>348</v>
      </c>
      <c r="F353" s="13" t="s">
        <v>1280</v>
      </c>
      <c r="G353" s="13" t="s">
        <v>1056</v>
      </c>
      <c r="H353" s="17" t="s">
        <v>1418</v>
      </c>
      <c r="I353" s="13"/>
      <c r="J353" s="13"/>
      <c r="K353" s="23" t="s">
        <v>1670</v>
      </c>
      <c r="L353" s="23" t="s">
        <v>98</v>
      </c>
      <c r="M353" s="247">
        <v>48</v>
      </c>
      <c r="N353" s="24" t="s">
        <v>1671</v>
      </c>
      <c r="O353" s="23" t="s">
        <v>99</v>
      </c>
      <c r="P353" s="24">
        <v>4</v>
      </c>
      <c r="Q353" s="25"/>
      <c r="R353" s="25"/>
      <c r="S353" s="24"/>
      <c r="T353" s="25"/>
      <c r="U353" s="25"/>
      <c r="V353" s="25"/>
    </row>
    <row r="354" spans="1:22" ht="48" x14ac:dyDescent="0.25">
      <c r="A354" s="23" t="s">
        <v>1229</v>
      </c>
      <c r="B354" s="262" t="s">
        <v>599</v>
      </c>
      <c r="C354" s="73" t="s">
        <v>1326</v>
      </c>
      <c r="D354" s="13" t="s">
        <v>1416</v>
      </c>
      <c r="E354" s="13" t="s">
        <v>348</v>
      </c>
      <c r="F354" s="13" t="s">
        <v>1280</v>
      </c>
      <c r="G354" s="13" t="s">
        <v>1056</v>
      </c>
      <c r="H354" s="17" t="s">
        <v>1418</v>
      </c>
      <c r="I354" s="13"/>
      <c r="J354" s="13"/>
      <c r="K354" s="25" t="s">
        <v>1670</v>
      </c>
      <c r="L354" s="23" t="s">
        <v>98</v>
      </c>
      <c r="M354" s="247">
        <v>747</v>
      </c>
      <c r="N354" s="24" t="s">
        <v>1671</v>
      </c>
      <c r="O354" s="23" t="s">
        <v>99</v>
      </c>
      <c r="P354" s="24">
        <v>4</v>
      </c>
      <c r="Q354" s="25"/>
      <c r="R354" s="25"/>
      <c r="S354" s="24"/>
      <c r="T354" s="25"/>
      <c r="U354" s="25"/>
      <c r="V354" s="25"/>
    </row>
    <row r="355" spans="1:22" ht="60" x14ac:dyDescent="0.25">
      <c r="A355" s="23" t="s">
        <v>1230</v>
      </c>
      <c r="B355" s="262" t="s">
        <v>600</v>
      </c>
      <c r="C355" s="73" t="s">
        <v>40</v>
      </c>
      <c r="D355" s="13" t="s">
        <v>1287</v>
      </c>
      <c r="E355" s="13" t="s">
        <v>348</v>
      </c>
      <c r="F355" s="13" t="s">
        <v>1299</v>
      </c>
      <c r="G355" s="13" t="s">
        <v>1056</v>
      </c>
      <c r="H355" s="17" t="s">
        <v>1418</v>
      </c>
      <c r="I355" s="13"/>
      <c r="J355" s="12"/>
      <c r="K355" s="23" t="s">
        <v>1669</v>
      </c>
      <c r="L355" s="23" t="s">
        <v>1327</v>
      </c>
      <c r="M355" s="247">
        <v>1</v>
      </c>
      <c r="N355" s="24" t="s">
        <v>1670</v>
      </c>
      <c r="O355" s="23" t="s">
        <v>98</v>
      </c>
      <c r="P355" s="24">
        <v>635</v>
      </c>
      <c r="Q355" s="25" t="s">
        <v>1671</v>
      </c>
      <c r="R355" s="23" t="s">
        <v>99</v>
      </c>
      <c r="S355" s="24">
        <v>1</v>
      </c>
      <c r="T355" s="25"/>
      <c r="U355" s="25"/>
      <c r="V355" s="25"/>
    </row>
    <row r="356" spans="1:22" ht="48" x14ac:dyDescent="0.25">
      <c r="A356" s="23" t="s">
        <v>145</v>
      </c>
      <c r="B356" s="262" t="s">
        <v>601</v>
      </c>
      <c r="C356" s="73" t="s">
        <v>1521</v>
      </c>
      <c r="D356" s="13" t="s">
        <v>1421</v>
      </c>
      <c r="E356" s="13" t="s">
        <v>1417</v>
      </c>
      <c r="F356" s="13" t="s">
        <v>1285</v>
      </c>
      <c r="G356" s="13" t="s">
        <v>1100</v>
      </c>
      <c r="H356" s="17" t="s">
        <v>1418</v>
      </c>
      <c r="I356" s="13"/>
      <c r="J356" s="13"/>
      <c r="K356" s="23" t="s">
        <v>957</v>
      </c>
      <c r="L356" s="23" t="s">
        <v>107</v>
      </c>
      <c r="M356" s="247">
        <v>77618</v>
      </c>
      <c r="N356" s="24" t="s">
        <v>958</v>
      </c>
      <c r="O356" s="23" t="s">
        <v>108</v>
      </c>
      <c r="P356" s="247">
        <v>15</v>
      </c>
      <c r="Q356" s="25"/>
      <c r="R356" s="25"/>
      <c r="S356" s="24"/>
      <c r="T356" s="25"/>
      <c r="U356" s="25"/>
      <c r="V356" s="25"/>
    </row>
    <row r="357" spans="1:22" ht="152.25" customHeight="1" x14ac:dyDescent="0.25">
      <c r="A357" s="23" t="s">
        <v>157</v>
      </c>
      <c r="B357" s="262" t="s">
        <v>602</v>
      </c>
      <c r="C357" s="73" t="s">
        <v>158</v>
      </c>
      <c r="D357" s="13" t="s">
        <v>1024</v>
      </c>
      <c r="E357" s="13" t="s">
        <v>348</v>
      </c>
      <c r="F357" s="13" t="s">
        <v>1025</v>
      </c>
      <c r="G357" s="13" t="s">
        <v>1056</v>
      </c>
      <c r="H357" s="17" t="s">
        <v>1418</v>
      </c>
      <c r="I357" s="13"/>
      <c r="J357" s="13"/>
      <c r="K357" s="23" t="s">
        <v>1669</v>
      </c>
      <c r="L357" s="23" t="s">
        <v>1327</v>
      </c>
      <c r="M357" s="247">
        <v>1</v>
      </c>
      <c r="N357" s="24" t="s">
        <v>1670</v>
      </c>
      <c r="O357" s="23" t="s">
        <v>98</v>
      </c>
      <c r="P357" s="24">
        <v>140</v>
      </c>
      <c r="Q357" s="25" t="s">
        <v>1671</v>
      </c>
      <c r="R357" s="23" t="s">
        <v>99</v>
      </c>
      <c r="S357" s="24">
        <v>1</v>
      </c>
      <c r="T357" s="25"/>
      <c r="U357" s="25"/>
      <c r="V357" s="25"/>
    </row>
    <row r="358" spans="1:22" ht="152.25" customHeight="1" x14ac:dyDescent="0.25">
      <c r="A358" s="23" t="s">
        <v>159</v>
      </c>
      <c r="B358" s="262" t="s">
        <v>603</v>
      </c>
      <c r="C358" s="73" t="s">
        <v>160</v>
      </c>
      <c r="D358" s="13" t="s">
        <v>1024</v>
      </c>
      <c r="E358" s="13" t="s">
        <v>348</v>
      </c>
      <c r="F358" s="13" t="s">
        <v>1025</v>
      </c>
      <c r="G358" s="13" t="s">
        <v>1056</v>
      </c>
      <c r="H358" s="17" t="s">
        <v>1418</v>
      </c>
      <c r="I358" s="12"/>
      <c r="J358" s="12"/>
      <c r="K358" s="23" t="s">
        <v>1669</v>
      </c>
      <c r="L358" s="23" t="s">
        <v>1327</v>
      </c>
      <c r="M358" s="247">
        <v>1</v>
      </c>
      <c r="N358" s="24" t="s">
        <v>1670</v>
      </c>
      <c r="O358" s="23" t="s">
        <v>98</v>
      </c>
      <c r="P358" s="24">
        <v>65</v>
      </c>
      <c r="Q358" s="25" t="s">
        <v>1671</v>
      </c>
      <c r="R358" s="23" t="s">
        <v>99</v>
      </c>
      <c r="S358" s="24">
        <v>1</v>
      </c>
      <c r="T358" s="25"/>
      <c r="U358" s="25"/>
      <c r="V358" s="25"/>
    </row>
    <row r="359" spans="1:22" ht="152.25" customHeight="1" x14ac:dyDescent="0.25">
      <c r="A359" s="23" t="s">
        <v>161</v>
      </c>
      <c r="B359" s="262" t="s">
        <v>604</v>
      </c>
      <c r="C359" s="73" t="s">
        <v>162</v>
      </c>
      <c r="D359" s="13" t="s">
        <v>1421</v>
      </c>
      <c r="E359" s="13" t="s">
        <v>348</v>
      </c>
      <c r="F359" s="13" t="s">
        <v>1285</v>
      </c>
      <c r="G359" s="13" t="s">
        <v>1056</v>
      </c>
      <c r="H359" s="17" t="s">
        <v>1418</v>
      </c>
      <c r="I359" s="12"/>
      <c r="J359" s="12"/>
      <c r="K359" s="23" t="s">
        <v>1669</v>
      </c>
      <c r="L359" s="23" t="s">
        <v>1327</v>
      </c>
      <c r="M359" s="247">
        <v>2</v>
      </c>
      <c r="N359" s="24" t="s">
        <v>1670</v>
      </c>
      <c r="O359" s="23" t="s">
        <v>98</v>
      </c>
      <c r="P359" s="24">
        <v>857</v>
      </c>
      <c r="Q359" s="25" t="s">
        <v>1671</v>
      </c>
      <c r="R359" s="23" t="s">
        <v>99</v>
      </c>
      <c r="S359" s="24">
        <v>1</v>
      </c>
      <c r="T359" s="25"/>
      <c r="U359" s="25"/>
      <c r="V359" s="25"/>
    </row>
    <row r="360" spans="1:22" ht="152.25" customHeight="1" x14ac:dyDescent="0.25">
      <c r="A360" s="23" t="s">
        <v>163</v>
      </c>
      <c r="B360" s="262" t="s">
        <v>605</v>
      </c>
      <c r="C360" s="73" t="s">
        <v>164</v>
      </c>
      <c r="D360" s="13" t="s">
        <v>1421</v>
      </c>
      <c r="E360" s="13" t="s">
        <v>348</v>
      </c>
      <c r="F360" s="13" t="s">
        <v>1285</v>
      </c>
      <c r="G360" s="13" t="s">
        <v>1056</v>
      </c>
      <c r="H360" s="17" t="s">
        <v>1418</v>
      </c>
      <c r="I360" s="12"/>
      <c r="J360" s="12"/>
      <c r="K360" s="23" t="s">
        <v>1669</v>
      </c>
      <c r="L360" s="23" t="s">
        <v>1327</v>
      </c>
      <c r="M360" s="247">
        <v>1</v>
      </c>
      <c r="N360" s="24" t="s">
        <v>1670</v>
      </c>
      <c r="O360" s="23" t="s">
        <v>98</v>
      </c>
      <c r="P360" s="24">
        <v>747</v>
      </c>
      <c r="Q360" s="25" t="s">
        <v>1671</v>
      </c>
      <c r="R360" s="23" t="s">
        <v>99</v>
      </c>
      <c r="S360" s="24">
        <v>1</v>
      </c>
      <c r="T360" s="25"/>
      <c r="U360" s="25"/>
      <c r="V360" s="25"/>
    </row>
    <row r="361" spans="1:22" ht="152.25" customHeight="1" x14ac:dyDescent="0.25">
      <c r="A361" s="23" t="s">
        <v>165</v>
      </c>
      <c r="B361" s="262" t="s">
        <v>606</v>
      </c>
      <c r="C361" s="73" t="s">
        <v>166</v>
      </c>
      <c r="D361" s="13" t="s">
        <v>1421</v>
      </c>
      <c r="E361" s="13" t="s">
        <v>348</v>
      </c>
      <c r="F361" s="13" t="s">
        <v>1285</v>
      </c>
      <c r="G361" s="13" t="s">
        <v>1056</v>
      </c>
      <c r="H361" s="17" t="s">
        <v>1418</v>
      </c>
      <c r="I361" s="12"/>
      <c r="J361" s="12"/>
      <c r="K361" s="23" t="s">
        <v>1669</v>
      </c>
      <c r="L361" s="23" t="s">
        <v>1327</v>
      </c>
      <c r="M361" s="247">
        <v>7</v>
      </c>
      <c r="N361" s="24" t="s">
        <v>1670</v>
      </c>
      <c r="O361" s="23" t="s">
        <v>98</v>
      </c>
      <c r="P361" s="24">
        <v>882</v>
      </c>
      <c r="Q361" s="25" t="s">
        <v>1671</v>
      </c>
      <c r="R361" s="23" t="s">
        <v>99</v>
      </c>
      <c r="S361" s="24">
        <v>1</v>
      </c>
      <c r="T361" s="25"/>
      <c r="U361" s="25"/>
      <c r="V361" s="25"/>
    </row>
    <row r="362" spans="1:22" ht="152.25" customHeight="1" x14ac:dyDescent="0.25">
      <c r="A362" s="23" t="s">
        <v>167</v>
      </c>
      <c r="B362" s="262" t="s">
        <v>607</v>
      </c>
      <c r="C362" s="73" t="s">
        <v>168</v>
      </c>
      <c r="D362" s="13" t="s">
        <v>1421</v>
      </c>
      <c r="E362" s="13" t="s">
        <v>348</v>
      </c>
      <c r="F362" s="13" t="s">
        <v>1285</v>
      </c>
      <c r="G362" s="13" t="s">
        <v>1056</v>
      </c>
      <c r="H362" s="17" t="s">
        <v>1418</v>
      </c>
      <c r="I362" s="12"/>
      <c r="J362" s="12"/>
      <c r="K362" s="23" t="s">
        <v>1669</v>
      </c>
      <c r="L362" s="23" t="s">
        <v>1327</v>
      </c>
      <c r="M362" s="247">
        <v>14</v>
      </c>
      <c r="N362" s="24" t="s">
        <v>1670</v>
      </c>
      <c r="O362" s="23" t="s">
        <v>98</v>
      </c>
      <c r="P362" s="24">
        <v>859</v>
      </c>
      <c r="Q362" s="25" t="s">
        <v>1671</v>
      </c>
      <c r="R362" s="23" t="s">
        <v>99</v>
      </c>
      <c r="S362" s="24">
        <v>1</v>
      </c>
      <c r="T362" s="25"/>
      <c r="U362" s="25"/>
      <c r="V362" s="25"/>
    </row>
    <row r="363" spans="1:22" ht="152.25" customHeight="1" x14ac:dyDescent="0.25">
      <c r="A363" s="23" t="s">
        <v>169</v>
      </c>
      <c r="B363" s="262" t="s">
        <v>608</v>
      </c>
      <c r="C363" s="73" t="s">
        <v>170</v>
      </c>
      <c r="D363" s="13" t="s">
        <v>1421</v>
      </c>
      <c r="E363" s="13" t="s">
        <v>348</v>
      </c>
      <c r="F363" s="13" t="s">
        <v>1285</v>
      </c>
      <c r="G363" s="13" t="s">
        <v>1056</v>
      </c>
      <c r="H363" s="17" t="s">
        <v>1418</v>
      </c>
      <c r="I363" s="12"/>
      <c r="J363" s="12"/>
      <c r="K363" s="23" t="s">
        <v>1669</v>
      </c>
      <c r="L363" s="23" t="s">
        <v>1327</v>
      </c>
      <c r="M363" s="247">
        <v>5</v>
      </c>
      <c r="N363" s="24" t="s">
        <v>1670</v>
      </c>
      <c r="O363" s="23" t="s">
        <v>98</v>
      </c>
      <c r="P363" s="24">
        <v>823</v>
      </c>
      <c r="Q363" s="25" t="s">
        <v>1671</v>
      </c>
      <c r="R363" s="23" t="s">
        <v>99</v>
      </c>
      <c r="S363" s="24">
        <v>1</v>
      </c>
      <c r="T363" s="25"/>
      <c r="U363" s="25"/>
      <c r="V363" s="25"/>
    </row>
    <row r="364" spans="1:22" ht="152.25" customHeight="1" x14ac:dyDescent="0.25">
      <c r="A364" s="23" t="s">
        <v>171</v>
      </c>
      <c r="B364" s="262" t="s">
        <v>609</v>
      </c>
      <c r="C364" s="73" t="s">
        <v>172</v>
      </c>
      <c r="D364" s="13" t="s">
        <v>1421</v>
      </c>
      <c r="E364" s="13" t="s">
        <v>348</v>
      </c>
      <c r="F364" s="13" t="s">
        <v>1285</v>
      </c>
      <c r="G364" s="13" t="s">
        <v>1056</v>
      </c>
      <c r="H364" s="17" t="s">
        <v>1418</v>
      </c>
      <c r="I364" s="12"/>
      <c r="J364" s="12"/>
      <c r="K364" s="23" t="s">
        <v>1669</v>
      </c>
      <c r="L364" s="23" t="s">
        <v>1327</v>
      </c>
      <c r="M364" s="247">
        <v>2</v>
      </c>
      <c r="N364" s="24" t="s">
        <v>1670</v>
      </c>
      <c r="O364" s="23" t="s">
        <v>98</v>
      </c>
      <c r="P364" s="24">
        <v>644</v>
      </c>
      <c r="Q364" s="25" t="s">
        <v>1671</v>
      </c>
      <c r="R364" s="23" t="s">
        <v>99</v>
      </c>
      <c r="S364" s="24">
        <v>1</v>
      </c>
      <c r="T364" s="25"/>
      <c r="U364" s="25"/>
      <c r="V364" s="25"/>
    </row>
    <row r="365" spans="1:22" ht="152.25" customHeight="1" x14ac:dyDescent="0.25">
      <c r="A365" s="23" t="s">
        <v>173</v>
      </c>
      <c r="B365" s="262" t="s">
        <v>610</v>
      </c>
      <c r="C365" s="73" t="s">
        <v>174</v>
      </c>
      <c r="D365" s="13" t="s">
        <v>1421</v>
      </c>
      <c r="E365" s="13" t="s">
        <v>348</v>
      </c>
      <c r="F365" s="13" t="s">
        <v>1285</v>
      </c>
      <c r="G365" s="13" t="s">
        <v>1056</v>
      </c>
      <c r="H365" s="17" t="s">
        <v>1418</v>
      </c>
      <c r="I365" s="12"/>
      <c r="J365" s="12"/>
      <c r="K365" s="23" t="s">
        <v>1669</v>
      </c>
      <c r="L365" s="23" t="s">
        <v>1327</v>
      </c>
      <c r="M365" s="247">
        <v>1</v>
      </c>
      <c r="N365" s="24" t="s">
        <v>1670</v>
      </c>
      <c r="O365" s="23" t="s">
        <v>98</v>
      </c>
      <c r="P365" s="24">
        <v>935</v>
      </c>
      <c r="Q365" s="25" t="s">
        <v>1671</v>
      </c>
      <c r="R365" s="23" t="s">
        <v>99</v>
      </c>
      <c r="S365" s="24">
        <v>1</v>
      </c>
      <c r="T365" s="25"/>
      <c r="U365" s="25"/>
      <c r="V365" s="25"/>
    </row>
    <row r="366" spans="1:22" ht="152.25" customHeight="1" x14ac:dyDescent="0.25">
      <c r="A366" s="23" t="s">
        <v>175</v>
      </c>
      <c r="B366" s="262" t="s">
        <v>611</v>
      </c>
      <c r="C366" s="73" t="s">
        <v>176</v>
      </c>
      <c r="D366" s="13" t="s">
        <v>1421</v>
      </c>
      <c r="E366" s="13" t="s">
        <v>348</v>
      </c>
      <c r="F366" s="13" t="s">
        <v>1285</v>
      </c>
      <c r="G366" s="13" t="s">
        <v>1056</v>
      </c>
      <c r="H366" s="17" t="s">
        <v>1418</v>
      </c>
      <c r="I366" s="12"/>
      <c r="J366" s="12"/>
      <c r="K366" s="23" t="s">
        <v>1669</v>
      </c>
      <c r="L366" s="23" t="s">
        <v>1327</v>
      </c>
      <c r="M366" s="247">
        <v>3</v>
      </c>
      <c r="N366" s="24" t="s">
        <v>1670</v>
      </c>
      <c r="O366" s="23" t="s">
        <v>98</v>
      </c>
      <c r="P366" s="24">
        <v>995</v>
      </c>
      <c r="Q366" s="25" t="s">
        <v>1671</v>
      </c>
      <c r="R366" s="23" t="s">
        <v>99</v>
      </c>
      <c r="S366" s="24">
        <v>1</v>
      </c>
      <c r="T366" s="25"/>
      <c r="U366" s="25"/>
      <c r="V366" s="25"/>
    </row>
    <row r="367" spans="1:22" ht="152.25" customHeight="1" x14ac:dyDescent="0.25">
      <c r="A367" s="23" t="s">
        <v>177</v>
      </c>
      <c r="B367" s="262" t="s">
        <v>612</v>
      </c>
      <c r="C367" s="73" t="s">
        <v>178</v>
      </c>
      <c r="D367" s="13" t="s">
        <v>1421</v>
      </c>
      <c r="E367" s="13" t="s">
        <v>348</v>
      </c>
      <c r="F367" s="13" t="s">
        <v>1285</v>
      </c>
      <c r="G367" s="13" t="s">
        <v>1056</v>
      </c>
      <c r="H367" s="17" t="s">
        <v>1418</v>
      </c>
      <c r="I367" s="12"/>
      <c r="J367" s="12"/>
      <c r="K367" s="23" t="s">
        <v>1669</v>
      </c>
      <c r="L367" s="23" t="s">
        <v>1327</v>
      </c>
      <c r="M367" s="247">
        <v>2</v>
      </c>
      <c r="N367" s="24" t="s">
        <v>1670</v>
      </c>
      <c r="O367" s="23" t="s">
        <v>98</v>
      </c>
      <c r="P367" s="24">
        <v>795</v>
      </c>
      <c r="Q367" s="25" t="s">
        <v>1671</v>
      </c>
      <c r="R367" s="23" t="s">
        <v>99</v>
      </c>
      <c r="S367" s="24">
        <v>1</v>
      </c>
      <c r="T367" s="25"/>
      <c r="U367" s="25"/>
      <c r="V367" s="25"/>
    </row>
    <row r="368" spans="1:22" ht="152.25" customHeight="1" x14ac:dyDescent="0.25">
      <c r="A368" s="23" t="s">
        <v>179</v>
      </c>
      <c r="B368" s="262" t="s">
        <v>613</v>
      </c>
      <c r="C368" s="73" t="s">
        <v>180</v>
      </c>
      <c r="D368" s="13" t="s">
        <v>1421</v>
      </c>
      <c r="E368" s="13" t="s">
        <v>348</v>
      </c>
      <c r="F368" s="13" t="s">
        <v>1285</v>
      </c>
      <c r="G368" s="13" t="s">
        <v>1056</v>
      </c>
      <c r="H368" s="17" t="s">
        <v>1418</v>
      </c>
      <c r="I368" s="12"/>
      <c r="J368" s="12"/>
      <c r="K368" s="23" t="s">
        <v>1669</v>
      </c>
      <c r="L368" s="23" t="s">
        <v>1327</v>
      </c>
      <c r="M368" s="247">
        <v>3</v>
      </c>
      <c r="N368" s="24" t="s">
        <v>1670</v>
      </c>
      <c r="O368" s="23" t="s">
        <v>98</v>
      </c>
      <c r="P368" s="24">
        <v>728</v>
      </c>
      <c r="Q368" s="25" t="s">
        <v>1671</v>
      </c>
      <c r="R368" s="23" t="s">
        <v>99</v>
      </c>
      <c r="S368" s="24">
        <v>1</v>
      </c>
      <c r="T368" s="25"/>
      <c r="U368" s="25"/>
      <c r="V368" s="25"/>
    </row>
    <row r="369" spans="1:22" ht="152.25" customHeight="1" x14ac:dyDescent="0.25">
      <c r="A369" s="23" t="s">
        <v>181</v>
      </c>
      <c r="B369" s="262" t="s">
        <v>614</v>
      </c>
      <c r="C369" s="73" t="s">
        <v>182</v>
      </c>
      <c r="D369" s="13" t="s">
        <v>1421</v>
      </c>
      <c r="E369" s="13" t="s">
        <v>348</v>
      </c>
      <c r="F369" s="13" t="s">
        <v>1285</v>
      </c>
      <c r="G369" s="13" t="s">
        <v>1056</v>
      </c>
      <c r="H369" s="17" t="s">
        <v>1418</v>
      </c>
      <c r="I369" s="12"/>
      <c r="J369" s="12"/>
      <c r="K369" s="23" t="s">
        <v>1669</v>
      </c>
      <c r="L369" s="23" t="s">
        <v>1327</v>
      </c>
      <c r="M369" s="247">
        <v>5</v>
      </c>
      <c r="N369" s="24" t="s">
        <v>1670</v>
      </c>
      <c r="O369" s="23" t="s">
        <v>98</v>
      </c>
      <c r="P369" s="24">
        <v>926</v>
      </c>
      <c r="Q369" s="25" t="s">
        <v>1671</v>
      </c>
      <c r="R369" s="23" t="s">
        <v>99</v>
      </c>
      <c r="S369" s="24">
        <v>1</v>
      </c>
      <c r="T369" s="25"/>
      <c r="U369" s="25"/>
      <c r="V369" s="25"/>
    </row>
    <row r="370" spans="1:22" ht="152.25" customHeight="1" x14ac:dyDescent="0.25">
      <c r="A370" s="23" t="s">
        <v>183</v>
      </c>
      <c r="B370" s="262" t="s">
        <v>615</v>
      </c>
      <c r="C370" s="73" t="s">
        <v>184</v>
      </c>
      <c r="D370" s="13" t="s">
        <v>1421</v>
      </c>
      <c r="E370" s="13" t="s">
        <v>348</v>
      </c>
      <c r="F370" s="13" t="s">
        <v>1285</v>
      </c>
      <c r="G370" s="13" t="s">
        <v>1056</v>
      </c>
      <c r="H370" s="17" t="s">
        <v>1418</v>
      </c>
      <c r="I370" s="12"/>
      <c r="J370" s="12"/>
      <c r="K370" s="23" t="s">
        <v>1669</v>
      </c>
      <c r="L370" s="23" t="s">
        <v>1327</v>
      </c>
      <c r="M370" s="247">
        <v>1</v>
      </c>
      <c r="N370" s="24" t="s">
        <v>1670</v>
      </c>
      <c r="O370" s="23" t="s">
        <v>98</v>
      </c>
      <c r="P370" s="24">
        <v>841</v>
      </c>
      <c r="Q370" s="25" t="s">
        <v>1671</v>
      </c>
      <c r="R370" s="23" t="s">
        <v>99</v>
      </c>
      <c r="S370" s="24">
        <v>1</v>
      </c>
      <c r="T370" s="25"/>
      <c r="U370" s="25"/>
      <c r="V370" s="25"/>
    </row>
    <row r="371" spans="1:22" ht="152.25" customHeight="1" x14ac:dyDescent="0.25">
      <c r="A371" s="23" t="s">
        <v>186</v>
      </c>
      <c r="B371" s="262" t="s">
        <v>616</v>
      </c>
      <c r="C371" s="73" t="s">
        <v>185</v>
      </c>
      <c r="D371" s="13" t="s">
        <v>1421</v>
      </c>
      <c r="E371" s="13" t="s">
        <v>348</v>
      </c>
      <c r="F371" s="13" t="s">
        <v>1285</v>
      </c>
      <c r="G371" s="13" t="s">
        <v>1056</v>
      </c>
      <c r="H371" s="17" t="s">
        <v>1418</v>
      </c>
      <c r="I371" s="12"/>
      <c r="J371" s="12"/>
      <c r="K371" s="23" t="s">
        <v>1669</v>
      </c>
      <c r="L371" s="23" t="s">
        <v>1327</v>
      </c>
      <c r="M371" s="247">
        <v>1</v>
      </c>
      <c r="N371" s="24" t="s">
        <v>1670</v>
      </c>
      <c r="O371" s="23" t="s">
        <v>98</v>
      </c>
      <c r="P371" s="24">
        <v>752</v>
      </c>
      <c r="Q371" s="25" t="s">
        <v>1671</v>
      </c>
      <c r="R371" s="23" t="s">
        <v>99</v>
      </c>
      <c r="S371" s="24">
        <v>1</v>
      </c>
      <c r="T371" s="25"/>
      <c r="U371" s="25"/>
      <c r="V371" s="25"/>
    </row>
    <row r="372" spans="1:22" ht="152.25" customHeight="1" x14ac:dyDescent="0.25">
      <c r="A372" s="23" t="s">
        <v>187</v>
      </c>
      <c r="B372" s="262" t="s">
        <v>617</v>
      </c>
      <c r="C372" s="73" t="s">
        <v>188</v>
      </c>
      <c r="D372" s="13" t="s">
        <v>1421</v>
      </c>
      <c r="E372" s="13" t="s">
        <v>348</v>
      </c>
      <c r="F372" s="13" t="s">
        <v>1285</v>
      </c>
      <c r="G372" s="13" t="s">
        <v>1056</v>
      </c>
      <c r="H372" s="17" t="s">
        <v>1418</v>
      </c>
      <c r="I372" s="12"/>
      <c r="J372" s="12"/>
      <c r="K372" s="23" t="s">
        <v>1669</v>
      </c>
      <c r="L372" s="23" t="s">
        <v>1327</v>
      </c>
      <c r="M372" s="247">
        <v>1</v>
      </c>
      <c r="N372" s="24" t="s">
        <v>1670</v>
      </c>
      <c r="O372" s="23" t="s">
        <v>98</v>
      </c>
      <c r="P372" s="24">
        <v>279</v>
      </c>
      <c r="Q372" s="25" t="s">
        <v>1671</v>
      </c>
      <c r="R372" s="23" t="s">
        <v>99</v>
      </c>
      <c r="S372" s="24">
        <v>1</v>
      </c>
      <c r="T372" s="25"/>
      <c r="U372" s="25"/>
      <c r="V372" s="25"/>
    </row>
    <row r="373" spans="1:22" ht="152.25" customHeight="1" x14ac:dyDescent="0.25">
      <c r="A373" s="23" t="s">
        <v>189</v>
      </c>
      <c r="B373" s="262" t="s">
        <v>618</v>
      </c>
      <c r="C373" s="73" t="s">
        <v>190</v>
      </c>
      <c r="D373" s="13" t="s">
        <v>1421</v>
      </c>
      <c r="E373" s="13" t="s">
        <v>348</v>
      </c>
      <c r="F373" s="13" t="s">
        <v>1285</v>
      </c>
      <c r="G373" s="13" t="s">
        <v>1056</v>
      </c>
      <c r="H373" s="17" t="s">
        <v>1418</v>
      </c>
      <c r="I373" s="12"/>
      <c r="J373" s="12"/>
      <c r="K373" s="23" t="s">
        <v>1669</v>
      </c>
      <c r="L373" s="23" t="s">
        <v>1327</v>
      </c>
      <c r="M373" s="247">
        <v>1</v>
      </c>
      <c r="N373" s="24" t="s">
        <v>1670</v>
      </c>
      <c r="O373" s="23" t="s">
        <v>98</v>
      </c>
      <c r="P373" s="24">
        <v>239</v>
      </c>
      <c r="Q373" s="25" t="s">
        <v>1671</v>
      </c>
      <c r="R373" s="23" t="s">
        <v>99</v>
      </c>
      <c r="S373" s="24">
        <v>1</v>
      </c>
      <c r="T373" s="25"/>
      <c r="U373" s="25"/>
      <c r="V373" s="25"/>
    </row>
    <row r="374" spans="1:22" ht="152.25" customHeight="1" x14ac:dyDescent="0.25">
      <c r="A374" s="23" t="s">
        <v>191</v>
      </c>
      <c r="B374" s="262" t="s">
        <v>619</v>
      </c>
      <c r="C374" s="73" t="s">
        <v>192</v>
      </c>
      <c r="D374" s="13" t="s">
        <v>193</v>
      </c>
      <c r="E374" s="13" t="s">
        <v>348</v>
      </c>
      <c r="F374" s="13" t="s">
        <v>1300</v>
      </c>
      <c r="G374" s="13" t="s">
        <v>1056</v>
      </c>
      <c r="H374" s="17" t="s">
        <v>1418</v>
      </c>
      <c r="I374" s="12"/>
      <c r="J374" s="12"/>
      <c r="K374" s="23" t="s">
        <v>1669</v>
      </c>
      <c r="L374" s="23" t="s">
        <v>1327</v>
      </c>
      <c r="M374" s="247">
        <v>1</v>
      </c>
      <c r="N374" s="24" t="s">
        <v>1670</v>
      </c>
      <c r="O374" s="23" t="s">
        <v>98</v>
      </c>
      <c r="P374" s="24">
        <v>157</v>
      </c>
      <c r="Q374" s="25" t="s">
        <v>1671</v>
      </c>
      <c r="R374" s="23" t="s">
        <v>99</v>
      </c>
      <c r="S374" s="24">
        <v>1</v>
      </c>
      <c r="T374" s="25"/>
      <c r="U374" s="25"/>
      <c r="V374" s="25"/>
    </row>
    <row r="375" spans="1:22" ht="152.25" customHeight="1" x14ac:dyDescent="0.25">
      <c r="A375" s="23" t="s">
        <v>194</v>
      </c>
      <c r="B375" s="262" t="s">
        <v>620</v>
      </c>
      <c r="C375" s="73" t="s">
        <v>1329</v>
      </c>
      <c r="D375" s="13" t="s">
        <v>193</v>
      </c>
      <c r="E375" s="13" t="s">
        <v>348</v>
      </c>
      <c r="F375" s="13" t="s">
        <v>1300</v>
      </c>
      <c r="G375" s="13" t="s">
        <v>1056</v>
      </c>
      <c r="H375" s="17" t="s">
        <v>1418</v>
      </c>
      <c r="I375" s="12"/>
      <c r="J375" s="12"/>
      <c r="K375" s="23" t="s">
        <v>1669</v>
      </c>
      <c r="L375" s="23" t="s">
        <v>1327</v>
      </c>
      <c r="M375" s="247">
        <v>1</v>
      </c>
      <c r="N375" s="24" t="s">
        <v>1670</v>
      </c>
      <c r="O375" s="23" t="s">
        <v>98</v>
      </c>
      <c r="P375" s="24">
        <v>156</v>
      </c>
      <c r="Q375" s="25" t="s">
        <v>1671</v>
      </c>
      <c r="R375" s="23" t="s">
        <v>99</v>
      </c>
      <c r="S375" s="24">
        <v>1</v>
      </c>
      <c r="T375" s="25"/>
      <c r="U375" s="25"/>
      <c r="V375" s="25"/>
    </row>
    <row r="376" spans="1:22" ht="152.25" customHeight="1" x14ac:dyDescent="0.25">
      <c r="A376" s="23" t="s">
        <v>1330</v>
      </c>
      <c r="B376" s="262" t="s">
        <v>621</v>
      </c>
      <c r="C376" s="73" t="s">
        <v>1331</v>
      </c>
      <c r="D376" s="13" t="s">
        <v>193</v>
      </c>
      <c r="E376" s="13" t="s">
        <v>348</v>
      </c>
      <c r="F376" s="13" t="s">
        <v>1300</v>
      </c>
      <c r="G376" s="13" t="s">
        <v>1056</v>
      </c>
      <c r="H376" s="17" t="s">
        <v>1418</v>
      </c>
      <c r="I376" s="12"/>
      <c r="J376" s="12"/>
      <c r="K376" s="23" t="s">
        <v>1669</v>
      </c>
      <c r="L376" s="23" t="s">
        <v>1327</v>
      </c>
      <c r="M376" s="247">
        <v>1</v>
      </c>
      <c r="N376" s="24" t="s">
        <v>1670</v>
      </c>
      <c r="O376" s="23" t="s">
        <v>98</v>
      </c>
      <c r="P376" s="24">
        <v>82</v>
      </c>
      <c r="Q376" s="25" t="s">
        <v>1671</v>
      </c>
      <c r="R376" s="23" t="s">
        <v>99</v>
      </c>
      <c r="S376" s="24">
        <v>1</v>
      </c>
      <c r="T376" s="25"/>
      <c r="U376" s="25"/>
      <c r="V376" s="25"/>
    </row>
    <row r="377" spans="1:22" ht="152.25" customHeight="1" x14ac:dyDescent="0.25">
      <c r="A377" s="23" t="s">
        <v>1332</v>
      </c>
      <c r="B377" s="262" t="s">
        <v>622</v>
      </c>
      <c r="C377" s="73" t="s">
        <v>1333</v>
      </c>
      <c r="D377" s="13" t="s">
        <v>193</v>
      </c>
      <c r="E377" s="13" t="s">
        <v>348</v>
      </c>
      <c r="F377" s="13" t="s">
        <v>1300</v>
      </c>
      <c r="G377" s="13" t="s">
        <v>1056</v>
      </c>
      <c r="H377" s="17" t="s">
        <v>1418</v>
      </c>
      <c r="I377" s="12"/>
      <c r="J377" s="12"/>
      <c r="K377" s="23" t="s">
        <v>1669</v>
      </c>
      <c r="L377" s="23" t="s">
        <v>1327</v>
      </c>
      <c r="M377" s="247">
        <v>1</v>
      </c>
      <c r="N377" s="24" t="s">
        <v>1670</v>
      </c>
      <c r="O377" s="23" t="s">
        <v>98</v>
      </c>
      <c r="P377" s="24">
        <v>166</v>
      </c>
      <c r="Q377" s="25" t="s">
        <v>1671</v>
      </c>
      <c r="R377" s="23" t="s">
        <v>99</v>
      </c>
      <c r="S377" s="24">
        <v>1</v>
      </c>
      <c r="T377" s="25"/>
      <c r="U377" s="25"/>
      <c r="V377" s="25"/>
    </row>
    <row r="378" spans="1:22" ht="152.25" customHeight="1" x14ac:dyDescent="0.25">
      <c r="A378" s="23" t="s">
        <v>1334</v>
      </c>
      <c r="B378" s="262" t="s">
        <v>623</v>
      </c>
      <c r="C378" s="73" t="s">
        <v>1335</v>
      </c>
      <c r="D378" s="13" t="s">
        <v>193</v>
      </c>
      <c r="E378" s="13" t="s">
        <v>348</v>
      </c>
      <c r="F378" s="13" t="s">
        <v>1300</v>
      </c>
      <c r="G378" s="13" t="s">
        <v>1056</v>
      </c>
      <c r="H378" s="17" t="s">
        <v>1418</v>
      </c>
      <c r="I378" s="12"/>
      <c r="J378" s="12"/>
      <c r="K378" s="23" t="s">
        <v>1669</v>
      </c>
      <c r="L378" s="23" t="s">
        <v>1327</v>
      </c>
      <c r="M378" s="247">
        <v>1</v>
      </c>
      <c r="N378" s="24" t="s">
        <v>1670</v>
      </c>
      <c r="O378" s="23" t="s">
        <v>98</v>
      </c>
      <c r="P378" s="24">
        <v>156</v>
      </c>
      <c r="Q378" s="25" t="s">
        <v>1671</v>
      </c>
      <c r="R378" s="23" t="s">
        <v>99</v>
      </c>
      <c r="S378" s="24">
        <v>1</v>
      </c>
      <c r="T378" s="25"/>
      <c r="U378" s="25"/>
      <c r="V378" s="25"/>
    </row>
    <row r="379" spans="1:22" ht="152.25" customHeight="1" x14ac:dyDescent="0.25">
      <c r="A379" s="23" t="s">
        <v>1336</v>
      </c>
      <c r="B379" s="262" t="s">
        <v>624</v>
      </c>
      <c r="C379" s="73" t="s">
        <v>1337</v>
      </c>
      <c r="D379" s="13" t="s">
        <v>193</v>
      </c>
      <c r="E379" s="13" t="s">
        <v>348</v>
      </c>
      <c r="F379" s="13" t="s">
        <v>1300</v>
      </c>
      <c r="G379" s="13" t="s">
        <v>1056</v>
      </c>
      <c r="H379" s="17" t="s">
        <v>1418</v>
      </c>
      <c r="I379" s="12"/>
      <c r="J379" s="12"/>
      <c r="K379" s="23" t="s">
        <v>1669</v>
      </c>
      <c r="L379" s="23" t="s">
        <v>1327</v>
      </c>
      <c r="M379" s="247">
        <v>1</v>
      </c>
      <c r="N379" s="24" t="s">
        <v>1670</v>
      </c>
      <c r="O379" s="23" t="s">
        <v>98</v>
      </c>
      <c r="P379" s="24">
        <v>130</v>
      </c>
      <c r="Q379" s="25" t="s">
        <v>1671</v>
      </c>
      <c r="R379" s="23" t="s">
        <v>99</v>
      </c>
      <c r="S379" s="24">
        <v>1</v>
      </c>
      <c r="T379" s="25"/>
      <c r="U379" s="25"/>
      <c r="V379" s="25"/>
    </row>
    <row r="380" spans="1:22" ht="152.25" customHeight="1" x14ac:dyDescent="0.25">
      <c r="A380" s="23" t="s">
        <v>1338</v>
      </c>
      <c r="B380" s="262" t="s">
        <v>625</v>
      </c>
      <c r="C380" s="73" t="s">
        <v>1339</v>
      </c>
      <c r="D380" s="13" t="s">
        <v>193</v>
      </c>
      <c r="E380" s="13" t="s">
        <v>348</v>
      </c>
      <c r="F380" s="13" t="s">
        <v>1300</v>
      </c>
      <c r="G380" s="13" t="s">
        <v>1056</v>
      </c>
      <c r="H380" s="17" t="s">
        <v>1418</v>
      </c>
      <c r="I380" s="12"/>
      <c r="J380" s="12"/>
      <c r="K380" s="23" t="s">
        <v>1669</v>
      </c>
      <c r="L380" s="23" t="s">
        <v>1327</v>
      </c>
      <c r="M380" s="247">
        <v>1</v>
      </c>
      <c r="N380" s="24" t="s">
        <v>1670</v>
      </c>
      <c r="O380" s="23" t="s">
        <v>98</v>
      </c>
      <c r="P380" s="24">
        <v>503</v>
      </c>
      <c r="Q380" s="25" t="s">
        <v>1671</v>
      </c>
      <c r="R380" s="23" t="s">
        <v>99</v>
      </c>
      <c r="S380" s="24">
        <v>1</v>
      </c>
      <c r="T380" s="25"/>
      <c r="U380" s="25"/>
      <c r="V380" s="25"/>
    </row>
    <row r="381" spans="1:22" ht="152.25" customHeight="1" x14ac:dyDescent="0.25">
      <c r="A381" s="23" t="s">
        <v>1340</v>
      </c>
      <c r="B381" s="262" t="s">
        <v>626</v>
      </c>
      <c r="C381" s="73" t="s">
        <v>1341</v>
      </c>
      <c r="D381" s="13" t="s">
        <v>1412</v>
      </c>
      <c r="E381" s="13" t="s">
        <v>348</v>
      </c>
      <c r="F381" s="13" t="s">
        <v>1300</v>
      </c>
      <c r="G381" s="13" t="s">
        <v>1056</v>
      </c>
      <c r="H381" s="17" t="s">
        <v>1418</v>
      </c>
      <c r="I381" s="12"/>
      <c r="J381" s="12"/>
      <c r="K381" s="23" t="s">
        <v>1669</v>
      </c>
      <c r="L381" s="23" t="s">
        <v>1327</v>
      </c>
      <c r="M381" s="247">
        <v>1</v>
      </c>
      <c r="N381" s="24" t="s">
        <v>1670</v>
      </c>
      <c r="O381" s="23" t="s">
        <v>98</v>
      </c>
      <c r="P381" s="24">
        <v>1121</v>
      </c>
      <c r="Q381" s="25" t="s">
        <v>1671</v>
      </c>
      <c r="R381" s="23" t="s">
        <v>99</v>
      </c>
      <c r="S381" s="24">
        <v>1</v>
      </c>
      <c r="T381" s="25"/>
      <c r="U381" s="25"/>
      <c r="V381" s="25"/>
    </row>
    <row r="382" spans="1:22" ht="152.25" customHeight="1" x14ac:dyDescent="0.25">
      <c r="A382" s="23" t="s">
        <v>1342</v>
      </c>
      <c r="B382" s="262" t="s">
        <v>627</v>
      </c>
      <c r="C382" s="73" t="s">
        <v>1343</v>
      </c>
      <c r="D382" s="13" t="s">
        <v>1412</v>
      </c>
      <c r="E382" s="13" t="s">
        <v>348</v>
      </c>
      <c r="F382" s="13" t="s">
        <v>1300</v>
      </c>
      <c r="G382" s="13" t="s">
        <v>1056</v>
      </c>
      <c r="H382" s="17" t="s">
        <v>1418</v>
      </c>
      <c r="I382" s="12"/>
      <c r="J382" s="12"/>
      <c r="K382" s="23" t="s">
        <v>1669</v>
      </c>
      <c r="L382" s="23" t="s">
        <v>1327</v>
      </c>
      <c r="M382" s="247">
        <v>1</v>
      </c>
      <c r="N382" s="24" t="s">
        <v>1670</v>
      </c>
      <c r="O382" s="23" t="s">
        <v>98</v>
      </c>
      <c r="P382" s="24">
        <v>1451</v>
      </c>
      <c r="Q382" s="25" t="s">
        <v>1671</v>
      </c>
      <c r="R382" s="23" t="s">
        <v>99</v>
      </c>
      <c r="S382" s="24">
        <v>1</v>
      </c>
      <c r="T382" s="25"/>
      <c r="U382" s="25"/>
      <c r="V382" s="25"/>
    </row>
    <row r="383" spans="1:22" ht="152.25" customHeight="1" x14ac:dyDescent="0.25">
      <c r="A383" s="23" t="s">
        <v>1347</v>
      </c>
      <c r="B383" s="262" t="s">
        <v>628</v>
      </c>
      <c r="C383" s="73" t="s">
        <v>1355</v>
      </c>
      <c r="D383" s="13" t="s">
        <v>1422</v>
      </c>
      <c r="E383" s="13" t="s">
        <v>348</v>
      </c>
      <c r="F383" s="13" t="s">
        <v>227</v>
      </c>
      <c r="G383" s="13" t="s">
        <v>1056</v>
      </c>
      <c r="H383" s="17" t="s">
        <v>1418</v>
      </c>
      <c r="I383" s="12"/>
      <c r="J383" s="12"/>
      <c r="K383" s="23" t="s">
        <v>1669</v>
      </c>
      <c r="L383" s="23" t="s">
        <v>1327</v>
      </c>
      <c r="M383" s="247">
        <v>7</v>
      </c>
      <c r="N383" s="24" t="s">
        <v>1670</v>
      </c>
      <c r="O383" s="23" t="s">
        <v>98</v>
      </c>
      <c r="P383" s="24">
        <v>273</v>
      </c>
      <c r="Q383" s="25" t="s">
        <v>1671</v>
      </c>
      <c r="R383" s="23" t="s">
        <v>99</v>
      </c>
      <c r="S383" s="24">
        <v>1</v>
      </c>
      <c r="T383" s="25"/>
      <c r="U383" s="25"/>
      <c r="V383" s="25"/>
    </row>
    <row r="384" spans="1:22" ht="152.25" customHeight="1" x14ac:dyDescent="0.25">
      <c r="A384" s="23" t="s">
        <v>1348</v>
      </c>
      <c r="B384" s="262" t="s">
        <v>629</v>
      </c>
      <c r="C384" s="73" t="s">
        <v>1356</v>
      </c>
      <c r="D384" s="13" t="s">
        <v>1422</v>
      </c>
      <c r="E384" s="13" t="s">
        <v>348</v>
      </c>
      <c r="F384" s="13" t="s">
        <v>227</v>
      </c>
      <c r="G384" s="13" t="s">
        <v>1056</v>
      </c>
      <c r="H384" s="17" t="s">
        <v>1418</v>
      </c>
      <c r="I384" s="12"/>
      <c r="J384" s="12"/>
      <c r="K384" s="23" t="s">
        <v>1669</v>
      </c>
      <c r="L384" s="23" t="s">
        <v>1327</v>
      </c>
      <c r="M384" s="247">
        <v>1</v>
      </c>
      <c r="N384" s="24" t="s">
        <v>1670</v>
      </c>
      <c r="O384" s="23" t="s">
        <v>98</v>
      </c>
      <c r="P384" s="24">
        <v>750</v>
      </c>
      <c r="Q384" s="25" t="s">
        <v>1671</v>
      </c>
      <c r="R384" s="23" t="s">
        <v>99</v>
      </c>
      <c r="S384" s="24">
        <v>1</v>
      </c>
      <c r="T384" s="25"/>
      <c r="U384" s="25"/>
      <c r="V384" s="25"/>
    </row>
    <row r="385" spans="1:22" ht="152.25" customHeight="1" x14ac:dyDescent="0.25">
      <c r="A385" s="23" t="s">
        <v>1349</v>
      </c>
      <c r="B385" s="262" t="s">
        <v>630</v>
      </c>
      <c r="C385" s="73" t="s">
        <v>1357</v>
      </c>
      <c r="D385" s="13" t="s">
        <v>1422</v>
      </c>
      <c r="E385" s="13" t="s">
        <v>348</v>
      </c>
      <c r="F385" s="13" t="s">
        <v>227</v>
      </c>
      <c r="G385" s="13" t="s">
        <v>1056</v>
      </c>
      <c r="H385" s="17" t="s">
        <v>1418</v>
      </c>
      <c r="I385" s="12"/>
      <c r="J385" s="12"/>
      <c r="K385" s="23" t="s">
        <v>1669</v>
      </c>
      <c r="L385" s="23" t="s">
        <v>1327</v>
      </c>
      <c r="M385" s="247">
        <v>1</v>
      </c>
      <c r="N385" s="24" t="s">
        <v>1670</v>
      </c>
      <c r="O385" s="23" t="s">
        <v>98</v>
      </c>
      <c r="P385" s="24">
        <v>750</v>
      </c>
      <c r="Q385" s="25" t="s">
        <v>1671</v>
      </c>
      <c r="R385" s="23" t="s">
        <v>99</v>
      </c>
      <c r="S385" s="24">
        <v>1</v>
      </c>
      <c r="T385" s="25"/>
      <c r="U385" s="25"/>
      <c r="V385" s="25"/>
    </row>
    <row r="386" spans="1:22" ht="152.25" customHeight="1" x14ac:dyDescent="0.25">
      <c r="A386" s="23" t="s">
        <v>1350</v>
      </c>
      <c r="B386" s="262" t="s">
        <v>631</v>
      </c>
      <c r="C386" s="73" t="s">
        <v>226</v>
      </c>
      <c r="D386" s="13" t="s">
        <v>1422</v>
      </c>
      <c r="E386" s="13" t="s">
        <v>348</v>
      </c>
      <c r="F386" s="13" t="s">
        <v>227</v>
      </c>
      <c r="G386" s="13" t="s">
        <v>1056</v>
      </c>
      <c r="H386" s="17" t="s">
        <v>1418</v>
      </c>
      <c r="I386" s="12"/>
      <c r="J386" s="12"/>
      <c r="K386" s="23" t="s">
        <v>1669</v>
      </c>
      <c r="L386" s="23" t="s">
        <v>1327</v>
      </c>
      <c r="M386" s="247">
        <v>1</v>
      </c>
      <c r="N386" s="24" t="s">
        <v>1670</v>
      </c>
      <c r="O386" s="23" t="s">
        <v>98</v>
      </c>
      <c r="P386" s="24">
        <v>872</v>
      </c>
      <c r="Q386" s="25" t="s">
        <v>1671</v>
      </c>
      <c r="R386" s="23" t="s">
        <v>99</v>
      </c>
      <c r="S386" s="24">
        <v>1</v>
      </c>
      <c r="T386" s="25"/>
      <c r="U386" s="25"/>
      <c r="V386" s="25"/>
    </row>
    <row r="387" spans="1:22" ht="152.25" customHeight="1" x14ac:dyDescent="0.25">
      <c r="A387" s="23" t="s">
        <v>1351</v>
      </c>
      <c r="B387" s="262" t="s">
        <v>632</v>
      </c>
      <c r="C387" s="73" t="s">
        <v>1358</v>
      </c>
      <c r="D387" s="13" t="s">
        <v>1422</v>
      </c>
      <c r="E387" s="13" t="s">
        <v>348</v>
      </c>
      <c r="F387" s="13" t="s">
        <v>227</v>
      </c>
      <c r="G387" s="13" t="s">
        <v>1056</v>
      </c>
      <c r="H387" s="17" t="s">
        <v>1418</v>
      </c>
      <c r="I387" s="12"/>
      <c r="J387" s="12"/>
      <c r="K387" s="23" t="s">
        <v>1669</v>
      </c>
      <c r="L387" s="23" t="s">
        <v>1327</v>
      </c>
      <c r="M387" s="247">
        <v>1</v>
      </c>
      <c r="N387" s="24" t="s">
        <v>1670</v>
      </c>
      <c r="O387" s="23" t="s">
        <v>98</v>
      </c>
      <c r="P387" s="24">
        <v>781</v>
      </c>
      <c r="Q387" s="25" t="s">
        <v>1671</v>
      </c>
      <c r="R387" s="23" t="s">
        <v>99</v>
      </c>
      <c r="S387" s="24">
        <v>1</v>
      </c>
      <c r="T387" s="25"/>
      <c r="U387" s="25"/>
      <c r="V387" s="25"/>
    </row>
    <row r="388" spans="1:22" ht="152.25" customHeight="1" x14ac:dyDescent="0.25">
      <c r="A388" s="23" t="s">
        <v>1352</v>
      </c>
      <c r="B388" s="262" t="s">
        <v>633</v>
      </c>
      <c r="C388" s="73" t="s">
        <v>1359</v>
      </c>
      <c r="D388" s="13" t="s">
        <v>1422</v>
      </c>
      <c r="E388" s="13" t="s">
        <v>348</v>
      </c>
      <c r="F388" s="13" t="s">
        <v>227</v>
      </c>
      <c r="G388" s="13" t="s">
        <v>1056</v>
      </c>
      <c r="H388" s="17" t="s">
        <v>1418</v>
      </c>
      <c r="I388" s="12"/>
      <c r="J388" s="12"/>
      <c r="K388" s="23" t="s">
        <v>1669</v>
      </c>
      <c r="L388" s="23" t="s">
        <v>1327</v>
      </c>
      <c r="M388" s="247">
        <v>1</v>
      </c>
      <c r="N388" s="24" t="s">
        <v>1670</v>
      </c>
      <c r="O388" s="23" t="s">
        <v>98</v>
      </c>
      <c r="P388" s="24">
        <v>254</v>
      </c>
      <c r="Q388" s="25" t="s">
        <v>1671</v>
      </c>
      <c r="R388" s="23" t="s">
        <v>99</v>
      </c>
      <c r="S388" s="24">
        <v>1</v>
      </c>
      <c r="T388" s="25"/>
      <c r="U388" s="25"/>
      <c r="V388" s="25"/>
    </row>
    <row r="389" spans="1:22" ht="152.25" customHeight="1" x14ac:dyDescent="0.25">
      <c r="A389" s="23" t="s">
        <v>1353</v>
      </c>
      <c r="B389" s="262" t="s">
        <v>634</v>
      </c>
      <c r="C389" s="73" t="s">
        <v>1360</v>
      </c>
      <c r="D389" s="13" t="s">
        <v>1422</v>
      </c>
      <c r="E389" s="13" t="s">
        <v>348</v>
      </c>
      <c r="F389" s="13" t="s">
        <v>227</v>
      </c>
      <c r="G389" s="13" t="s">
        <v>1056</v>
      </c>
      <c r="H389" s="17" t="s">
        <v>1418</v>
      </c>
      <c r="I389" s="12"/>
      <c r="J389" s="12"/>
      <c r="K389" s="23" t="s">
        <v>1669</v>
      </c>
      <c r="L389" s="23" t="s">
        <v>1327</v>
      </c>
      <c r="M389" s="247">
        <v>1</v>
      </c>
      <c r="N389" s="24" t="s">
        <v>1670</v>
      </c>
      <c r="O389" s="23" t="s">
        <v>98</v>
      </c>
      <c r="P389" s="24">
        <v>264</v>
      </c>
      <c r="Q389" s="25" t="s">
        <v>1671</v>
      </c>
      <c r="R389" s="23" t="s">
        <v>99</v>
      </c>
      <c r="S389" s="24">
        <v>1</v>
      </c>
      <c r="T389" s="25"/>
      <c r="U389" s="25"/>
      <c r="V389" s="25"/>
    </row>
    <row r="390" spans="1:22" ht="152.25" customHeight="1" x14ac:dyDescent="0.25">
      <c r="A390" s="23" t="s">
        <v>1354</v>
      </c>
      <c r="B390" s="262" t="s">
        <v>635</v>
      </c>
      <c r="C390" s="73" t="s">
        <v>225</v>
      </c>
      <c r="D390" s="13" t="s">
        <v>1422</v>
      </c>
      <c r="E390" s="13" t="s">
        <v>348</v>
      </c>
      <c r="F390" s="13" t="s">
        <v>227</v>
      </c>
      <c r="G390" s="13" t="s">
        <v>1056</v>
      </c>
      <c r="H390" s="17" t="s">
        <v>1418</v>
      </c>
      <c r="I390" s="12"/>
      <c r="J390" s="12"/>
      <c r="K390" s="23" t="s">
        <v>1669</v>
      </c>
      <c r="L390" s="23" t="s">
        <v>1327</v>
      </c>
      <c r="M390" s="247">
        <v>1</v>
      </c>
      <c r="N390" s="24" t="s">
        <v>1670</v>
      </c>
      <c r="O390" s="23" t="s">
        <v>98</v>
      </c>
      <c r="P390" s="24">
        <v>728</v>
      </c>
      <c r="Q390" s="25" t="s">
        <v>1671</v>
      </c>
      <c r="R390" s="23" t="s">
        <v>99</v>
      </c>
      <c r="S390" s="24">
        <v>1</v>
      </c>
      <c r="T390" s="25"/>
      <c r="U390" s="25"/>
      <c r="V390" s="25"/>
    </row>
    <row r="391" spans="1:22" ht="36" x14ac:dyDescent="0.25">
      <c r="A391" s="391" t="s">
        <v>1581</v>
      </c>
      <c r="B391" s="399"/>
      <c r="C391" s="391" t="s">
        <v>1587</v>
      </c>
      <c r="D391" s="422"/>
      <c r="E391" s="422"/>
      <c r="F391" s="422"/>
      <c r="G391" s="422"/>
      <c r="H391" s="422"/>
      <c r="I391" s="422"/>
      <c r="J391" s="422"/>
      <c r="K391" s="419"/>
      <c r="L391" s="419"/>
      <c r="M391" s="420"/>
      <c r="N391" s="421"/>
      <c r="O391" s="419"/>
      <c r="P391" s="421"/>
      <c r="Q391" s="419"/>
      <c r="R391" s="419"/>
      <c r="S391" s="421"/>
      <c r="T391" s="419"/>
      <c r="U391" s="419"/>
      <c r="V391" s="419"/>
    </row>
    <row r="392" spans="1:22" ht="96" x14ac:dyDescent="0.25">
      <c r="A392" s="42" t="s">
        <v>1480</v>
      </c>
      <c r="B392" s="44"/>
      <c r="C392" s="42" t="s">
        <v>1578</v>
      </c>
      <c r="D392" s="103"/>
      <c r="E392" s="103"/>
      <c r="F392" s="103"/>
      <c r="G392" s="103"/>
      <c r="H392" s="103"/>
      <c r="I392" s="103"/>
      <c r="J392" s="103"/>
      <c r="K392" s="105"/>
      <c r="L392" s="105"/>
      <c r="M392" s="245"/>
      <c r="N392" s="104"/>
      <c r="O392" s="105"/>
      <c r="P392" s="104"/>
      <c r="Q392" s="105"/>
      <c r="R392" s="105"/>
      <c r="S392" s="104"/>
      <c r="T392" s="105"/>
      <c r="U392" s="105"/>
      <c r="V392" s="105"/>
    </row>
    <row r="393" spans="1:22" ht="72" x14ac:dyDescent="0.25">
      <c r="A393" s="391" t="s">
        <v>1582</v>
      </c>
      <c r="B393" s="399"/>
      <c r="C393" s="391" t="s">
        <v>1588</v>
      </c>
      <c r="D393" s="422"/>
      <c r="E393" s="422"/>
      <c r="F393" s="422"/>
      <c r="G393" s="422"/>
      <c r="H393" s="422"/>
      <c r="I393" s="422"/>
      <c r="J393" s="422"/>
      <c r="K393" s="419"/>
      <c r="L393" s="419"/>
      <c r="M393" s="420"/>
      <c r="N393" s="421"/>
      <c r="O393" s="419"/>
      <c r="P393" s="421"/>
      <c r="Q393" s="419"/>
      <c r="R393" s="419"/>
      <c r="S393" s="421"/>
      <c r="T393" s="419"/>
      <c r="U393" s="419"/>
      <c r="V393" s="419"/>
    </row>
    <row r="394" spans="1:22" ht="48" x14ac:dyDescent="0.25">
      <c r="A394" s="391" t="s">
        <v>1583</v>
      </c>
      <c r="B394" s="399"/>
      <c r="C394" s="391" t="s">
        <v>1589</v>
      </c>
      <c r="D394" s="422"/>
      <c r="E394" s="422"/>
      <c r="F394" s="422"/>
      <c r="G394" s="422"/>
      <c r="H394" s="422"/>
      <c r="I394" s="422"/>
      <c r="J394" s="422"/>
      <c r="K394" s="419"/>
      <c r="L394" s="419"/>
      <c r="M394" s="420"/>
      <c r="N394" s="421"/>
      <c r="O394" s="419"/>
      <c r="P394" s="421"/>
      <c r="Q394" s="419"/>
      <c r="R394" s="419"/>
      <c r="S394" s="421"/>
      <c r="T394" s="419"/>
      <c r="U394" s="419"/>
      <c r="V394" s="419"/>
    </row>
    <row r="395" spans="1:22" ht="96" x14ac:dyDescent="0.25">
      <c r="A395" s="391" t="s">
        <v>1584</v>
      </c>
      <c r="B395" s="399"/>
      <c r="C395" s="391" t="s">
        <v>1590</v>
      </c>
      <c r="D395" s="422"/>
      <c r="E395" s="422"/>
      <c r="F395" s="422"/>
      <c r="G395" s="422"/>
      <c r="H395" s="422"/>
      <c r="I395" s="422"/>
      <c r="J395" s="422"/>
      <c r="K395" s="419"/>
      <c r="L395" s="419"/>
      <c r="M395" s="420"/>
      <c r="N395" s="421"/>
      <c r="O395" s="419"/>
      <c r="P395" s="421"/>
      <c r="Q395" s="419"/>
      <c r="R395" s="419"/>
      <c r="S395" s="421"/>
      <c r="T395" s="419"/>
      <c r="U395" s="419"/>
      <c r="V395" s="419"/>
    </row>
    <row r="396" spans="1:22" ht="36" x14ac:dyDescent="0.25">
      <c r="A396" s="362" t="s">
        <v>1481</v>
      </c>
      <c r="B396" s="366"/>
      <c r="C396" s="362" t="s">
        <v>1482</v>
      </c>
      <c r="D396" s="411"/>
      <c r="E396" s="411"/>
      <c r="F396" s="411"/>
      <c r="G396" s="411"/>
      <c r="H396" s="411"/>
      <c r="I396" s="411"/>
      <c r="J396" s="411"/>
      <c r="K396" s="412"/>
      <c r="L396" s="412"/>
      <c r="M396" s="413"/>
      <c r="N396" s="414"/>
      <c r="O396" s="412"/>
      <c r="P396" s="414"/>
      <c r="Q396" s="412"/>
      <c r="R396" s="412"/>
      <c r="S396" s="414"/>
      <c r="T396" s="412"/>
      <c r="U396" s="412"/>
      <c r="V396" s="412"/>
    </row>
    <row r="397" spans="1:22" ht="48" x14ac:dyDescent="0.25">
      <c r="A397" s="41" t="s">
        <v>1483</v>
      </c>
      <c r="B397" s="84"/>
      <c r="C397" s="41" t="s">
        <v>1484</v>
      </c>
      <c r="D397" s="94"/>
      <c r="E397" s="94"/>
      <c r="F397" s="94"/>
      <c r="G397" s="94"/>
      <c r="H397" s="94"/>
      <c r="I397" s="94"/>
      <c r="J397" s="94"/>
      <c r="K397" s="102"/>
      <c r="L397" s="102"/>
      <c r="M397" s="244"/>
      <c r="N397" s="101"/>
      <c r="O397" s="102"/>
      <c r="P397" s="101"/>
      <c r="Q397" s="102"/>
      <c r="R397" s="102"/>
      <c r="S397" s="101"/>
      <c r="T397" s="102"/>
      <c r="U397" s="102"/>
      <c r="V397" s="102"/>
    </row>
    <row r="398" spans="1:22" ht="84" x14ac:dyDescent="0.25">
      <c r="A398" s="43" t="s">
        <v>1486</v>
      </c>
      <c r="B398" s="46"/>
      <c r="C398" s="43" t="s">
        <v>1489</v>
      </c>
      <c r="D398" s="97"/>
      <c r="E398" s="97"/>
      <c r="F398" s="97"/>
      <c r="G398" s="97"/>
      <c r="H398" s="97"/>
      <c r="I398" s="97"/>
      <c r="J398" s="97"/>
      <c r="K398" s="105"/>
      <c r="L398" s="105"/>
      <c r="M398" s="245"/>
      <c r="N398" s="104"/>
      <c r="O398" s="105"/>
      <c r="P398" s="104"/>
      <c r="Q398" s="105"/>
      <c r="R398" s="105"/>
      <c r="S398" s="104"/>
      <c r="T398" s="105"/>
      <c r="U398" s="105"/>
      <c r="V398" s="105"/>
    </row>
    <row r="399" spans="1:22" ht="60" x14ac:dyDescent="0.25">
      <c r="A399" s="391" t="s">
        <v>1592</v>
      </c>
      <c r="B399" s="392"/>
      <c r="C399" s="391" t="s">
        <v>1596</v>
      </c>
      <c r="D399" s="415"/>
      <c r="E399" s="415"/>
      <c r="F399" s="415"/>
      <c r="G399" s="415"/>
      <c r="H399" s="415"/>
      <c r="I399" s="415"/>
      <c r="J399" s="415"/>
      <c r="K399" s="419"/>
      <c r="L399" s="419"/>
      <c r="M399" s="420"/>
      <c r="N399" s="421"/>
      <c r="O399" s="419"/>
      <c r="P399" s="421"/>
      <c r="Q399" s="419"/>
      <c r="R399" s="419"/>
      <c r="S399" s="421"/>
      <c r="T399" s="419"/>
      <c r="U399" s="419"/>
      <c r="V399" s="419"/>
    </row>
    <row r="400" spans="1:22" ht="48" x14ac:dyDescent="0.25">
      <c r="A400" s="23" t="s">
        <v>814</v>
      </c>
      <c r="B400" s="262" t="s">
        <v>636</v>
      </c>
      <c r="C400" s="23" t="s">
        <v>708</v>
      </c>
      <c r="D400" s="10" t="s">
        <v>1419</v>
      </c>
      <c r="E400" s="10" t="s">
        <v>686</v>
      </c>
      <c r="F400" s="10" t="s">
        <v>1298</v>
      </c>
      <c r="G400" s="9" t="s">
        <v>1231</v>
      </c>
      <c r="H400" s="10" t="s">
        <v>1418</v>
      </c>
      <c r="I400" s="10"/>
      <c r="J400" s="10"/>
      <c r="K400" s="23" t="s">
        <v>944</v>
      </c>
      <c r="L400" s="23" t="s">
        <v>945</v>
      </c>
      <c r="M400" s="247">
        <v>2963.8</v>
      </c>
      <c r="N400" s="24"/>
      <c r="O400" s="25"/>
      <c r="P400" s="24"/>
      <c r="Q400" s="25"/>
      <c r="R400" s="25"/>
      <c r="S400" s="24"/>
      <c r="T400" s="25"/>
      <c r="U400" s="25"/>
      <c r="V400" s="25"/>
    </row>
    <row r="401" spans="1:22" ht="48" x14ac:dyDescent="0.25">
      <c r="A401" s="23" t="s">
        <v>815</v>
      </c>
      <c r="B401" s="262" t="s">
        <v>637</v>
      </c>
      <c r="C401" s="19" t="s">
        <v>1238</v>
      </c>
      <c r="D401" s="13" t="s">
        <v>1287</v>
      </c>
      <c r="E401" s="13" t="s">
        <v>686</v>
      </c>
      <c r="F401" s="13" t="s">
        <v>1299</v>
      </c>
      <c r="G401" s="10" t="s">
        <v>1231</v>
      </c>
      <c r="H401" s="13" t="s">
        <v>1418</v>
      </c>
      <c r="I401" s="13"/>
      <c r="J401" s="13"/>
      <c r="K401" s="23" t="s">
        <v>944</v>
      </c>
      <c r="L401" s="23" t="s">
        <v>945</v>
      </c>
      <c r="M401" s="247">
        <v>3273.05</v>
      </c>
      <c r="N401" s="24"/>
      <c r="O401" s="25"/>
      <c r="P401" s="24"/>
      <c r="Q401" s="25"/>
      <c r="R401" s="25"/>
      <c r="S401" s="24"/>
      <c r="T401" s="25"/>
      <c r="U401" s="25"/>
      <c r="V401" s="25"/>
    </row>
    <row r="402" spans="1:22" ht="48" x14ac:dyDescent="0.25">
      <c r="A402" s="23" t="s">
        <v>816</v>
      </c>
      <c r="B402" s="262" t="s">
        <v>638</v>
      </c>
      <c r="C402" s="23" t="s">
        <v>1260</v>
      </c>
      <c r="D402" s="10" t="s">
        <v>742</v>
      </c>
      <c r="E402" s="10" t="s">
        <v>686</v>
      </c>
      <c r="F402" s="10" t="s">
        <v>1246</v>
      </c>
      <c r="G402" s="9" t="s">
        <v>1231</v>
      </c>
      <c r="H402" s="24" t="s">
        <v>1418</v>
      </c>
      <c r="I402" s="10" t="s">
        <v>750</v>
      </c>
      <c r="J402" s="10"/>
      <c r="K402" s="25" t="s">
        <v>944</v>
      </c>
      <c r="L402" s="23" t="s">
        <v>945</v>
      </c>
      <c r="M402" s="247">
        <v>13065.4</v>
      </c>
      <c r="N402" s="24"/>
      <c r="O402" s="25"/>
      <c r="P402" s="24"/>
      <c r="Q402" s="25"/>
      <c r="R402" s="25"/>
      <c r="S402" s="24"/>
      <c r="T402" s="25"/>
      <c r="U402" s="25"/>
      <c r="V402" s="25"/>
    </row>
    <row r="403" spans="1:22" ht="48" x14ac:dyDescent="0.25">
      <c r="A403" s="249" t="s">
        <v>1295</v>
      </c>
      <c r="B403" s="262" t="s">
        <v>639</v>
      </c>
      <c r="C403" s="49" t="s">
        <v>1184</v>
      </c>
      <c r="D403" s="26" t="s">
        <v>1422</v>
      </c>
      <c r="E403" s="26" t="s">
        <v>686</v>
      </c>
      <c r="F403" s="9" t="s">
        <v>1290</v>
      </c>
      <c r="G403" s="9" t="s">
        <v>1231</v>
      </c>
      <c r="H403" s="26" t="s">
        <v>1418</v>
      </c>
      <c r="I403" s="10"/>
      <c r="J403" s="10"/>
      <c r="K403" s="246" t="s">
        <v>944</v>
      </c>
      <c r="L403" s="246" t="s">
        <v>945</v>
      </c>
      <c r="M403" s="247">
        <v>4393.1099999999997</v>
      </c>
      <c r="N403" s="24"/>
      <c r="O403" s="25"/>
      <c r="P403" s="24"/>
      <c r="Q403" s="25"/>
      <c r="R403" s="25"/>
      <c r="S403" s="24"/>
      <c r="T403" s="25"/>
      <c r="U403" s="25"/>
      <c r="V403" s="25"/>
    </row>
    <row r="404" spans="1:22" ht="60" x14ac:dyDescent="0.25">
      <c r="A404" s="249" t="s">
        <v>1294</v>
      </c>
      <c r="B404" s="262" t="s">
        <v>640</v>
      </c>
      <c r="C404" s="230" t="s">
        <v>1296</v>
      </c>
      <c r="D404" s="26" t="s">
        <v>1297</v>
      </c>
      <c r="E404" s="26" t="s">
        <v>686</v>
      </c>
      <c r="F404" s="8" t="s">
        <v>80</v>
      </c>
      <c r="G404" s="9" t="s">
        <v>1231</v>
      </c>
      <c r="H404" s="26" t="s">
        <v>1418</v>
      </c>
      <c r="I404" s="255"/>
      <c r="J404" s="10"/>
      <c r="K404" s="25" t="s">
        <v>944</v>
      </c>
      <c r="L404" s="23" t="s">
        <v>945</v>
      </c>
      <c r="M404" s="247">
        <v>3954.34</v>
      </c>
      <c r="N404" s="24"/>
      <c r="O404" s="73"/>
      <c r="P404" s="24"/>
      <c r="Q404" s="25"/>
      <c r="R404" s="23"/>
      <c r="S404" s="24"/>
      <c r="T404" s="25"/>
      <c r="U404" s="25"/>
      <c r="V404" s="25"/>
    </row>
    <row r="405" spans="1:22" ht="48" x14ac:dyDescent="0.25">
      <c r="A405" s="249" t="s">
        <v>1261</v>
      </c>
      <c r="B405" s="262" t="s">
        <v>641</v>
      </c>
      <c r="C405" s="230" t="s">
        <v>1282</v>
      </c>
      <c r="D405" s="24" t="s">
        <v>1412</v>
      </c>
      <c r="E405" s="24" t="s">
        <v>686</v>
      </c>
      <c r="F405" s="10" t="s">
        <v>25</v>
      </c>
      <c r="G405" s="9" t="s">
        <v>1231</v>
      </c>
      <c r="H405" s="24" t="s">
        <v>1418</v>
      </c>
      <c r="I405" s="10"/>
      <c r="J405" s="10"/>
      <c r="K405" s="25" t="s">
        <v>944</v>
      </c>
      <c r="L405" s="23" t="s">
        <v>945</v>
      </c>
      <c r="M405" s="247">
        <v>1618.42</v>
      </c>
      <c r="N405" s="24"/>
      <c r="O405" s="73"/>
      <c r="P405" s="24"/>
      <c r="Q405" s="25"/>
      <c r="R405" s="23"/>
      <c r="S405" s="24"/>
      <c r="T405" s="25"/>
      <c r="U405" s="25"/>
      <c r="V405" s="25"/>
    </row>
    <row r="406" spans="1:22" ht="48" x14ac:dyDescent="0.25">
      <c r="A406" s="249" t="s">
        <v>1281</v>
      </c>
      <c r="B406" s="262" t="s">
        <v>642</v>
      </c>
      <c r="C406" s="70" t="s">
        <v>1314</v>
      </c>
      <c r="D406" s="26" t="s">
        <v>1421</v>
      </c>
      <c r="E406" s="26" t="s">
        <v>686</v>
      </c>
      <c r="F406" s="9" t="s">
        <v>1285</v>
      </c>
      <c r="G406" s="9" t="s">
        <v>1231</v>
      </c>
      <c r="H406" s="26" t="s">
        <v>1418</v>
      </c>
      <c r="I406" s="10"/>
      <c r="J406" s="10"/>
      <c r="K406" s="256" t="str">
        <f>+K405</f>
        <v>P.S.329</v>
      </c>
      <c r="L406" s="256" t="str">
        <f>+L405</f>
        <v>Sukurti/pagerinti atskiro komunalinių atliekų surinkimo pajėgumai (tonos/metai)</v>
      </c>
      <c r="M406" s="247">
        <v>2533.94</v>
      </c>
      <c r="N406" s="24"/>
      <c r="O406" s="73"/>
      <c r="P406" s="24"/>
      <c r="Q406" s="25"/>
      <c r="R406" s="23"/>
      <c r="S406" s="24"/>
      <c r="T406" s="25"/>
      <c r="U406" s="25"/>
      <c r="V406" s="25"/>
    </row>
    <row r="407" spans="1:22" ht="84" x14ac:dyDescent="0.25">
      <c r="A407" s="391" t="s">
        <v>1593</v>
      </c>
      <c r="B407" s="392"/>
      <c r="C407" s="391" t="s">
        <v>1597</v>
      </c>
      <c r="D407" s="415"/>
      <c r="E407" s="415"/>
      <c r="F407" s="415"/>
      <c r="G407" s="415"/>
      <c r="H407" s="415"/>
      <c r="I407" s="415"/>
      <c r="J407" s="415"/>
      <c r="K407" s="419"/>
      <c r="L407" s="419"/>
      <c r="M407" s="420"/>
      <c r="N407" s="421"/>
      <c r="O407" s="419"/>
      <c r="P407" s="421"/>
      <c r="Q407" s="419"/>
      <c r="R407" s="419"/>
      <c r="S407" s="421"/>
      <c r="T407" s="419"/>
      <c r="U407" s="419"/>
      <c r="V407" s="419"/>
    </row>
    <row r="408" spans="1:22" ht="36" x14ac:dyDescent="0.25">
      <c r="A408" s="391" t="s">
        <v>1594</v>
      </c>
      <c r="B408" s="392"/>
      <c r="C408" s="391" t="s">
        <v>1598</v>
      </c>
      <c r="D408" s="415"/>
      <c r="E408" s="415"/>
      <c r="F408" s="415"/>
      <c r="G408" s="415"/>
      <c r="H408" s="415"/>
      <c r="I408" s="415"/>
      <c r="J408" s="415"/>
      <c r="K408" s="419"/>
      <c r="L408" s="419"/>
      <c r="M408" s="420"/>
      <c r="N408" s="421"/>
      <c r="O408" s="419"/>
      <c r="P408" s="421"/>
      <c r="Q408" s="419"/>
      <c r="R408" s="419"/>
      <c r="S408" s="421"/>
      <c r="T408" s="419"/>
      <c r="U408" s="419"/>
      <c r="V408" s="419"/>
    </row>
    <row r="409" spans="1:22" ht="48" x14ac:dyDescent="0.25">
      <c r="A409" s="49" t="s">
        <v>817</v>
      </c>
      <c r="B409" s="262" t="s">
        <v>643</v>
      </c>
      <c r="C409" s="23" t="s">
        <v>1262</v>
      </c>
      <c r="D409" s="10" t="s">
        <v>742</v>
      </c>
      <c r="E409" s="10" t="s">
        <v>686</v>
      </c>
      <c r="F409" s="10" t="s">
        <v>1246</v>
      </c>
      <c r="G409" s="8" t="s">
        <v>1263</v>
      </c>
      <c r="H409" s="10" t="s">
        <v>1424</v>
      </c>
      <c r="I409" s="10" t="s">
        <v>750</v>
      </c>
      <c r="J409" s="10"/>
      <c r="K409" s="25" t="s">
        <v>1043</v>
      </c>
      <c r="L409" s="23" t="s">
        <v>1044</v>
      </c>
      <c r="M409" s="247">
        <v>9</v>
      </c>
      <c r="N409" s="24" t="s">
        <v>1271</v>
      </c>
      <c r="O409" s="23" t="s">
        <v>1272</v>
      </c>
      <c r="P409" s="24">
        <v>1</v>
      </c>
      <c r="Q409" s="25" t="s">
        <v>1273</v>
      </c>
      <c r="R409" s="23" t="s">
        <v>1274</v>
      </c>
      <c r="S409" s="24">
        <v>1</v>
      </c>
      <c r="T409" s="25"/>
      <c r="U409" s="25"/>
      <c r="V409" s="25"/>
    </row>
    <row r="410" spans="1:22" ht="84" x14ac:dyDescent="0.25">
      <c r="A410" s="391" t="s">
        <v>1595</v>
      </c>
      <c r="B410" s="392"/>
      <c r="C410" s="391" t="s">
        <v>1599</v>
      </c>
      <c r="D410" s="415"/>
      <c r="E410" s="415"/>
      <c r="F410" s="415"/>
      <c r="G410" s="415"/>
      <c r="H410" s="415"/>
      <c r="I410" s="415"/>
      <c r="J410" s="415"/>
      <c r="K410" s="419"/>
      <c r="L410" s="419"/>
      <c r="M410" s="420"/>
      <c r="N410" s="421"/>
      <c r="O410" s="419"/>
      <c r="P410" s="421"/>
      <c r="Q410" s="419"/>
      <c r="R410" s="419"/>
      <c r="S410" s="421"/>
      <c r="T410" s="419"/>
      <c r="U410" s="419"/>
      <c r="V410" s="419"/>
    </row>
    <row r="411" spans="1:22" ht="48" x14ac:dyDescent="0.25">
      <c r="A411" s="43" t="s">
        <v>1485</v>
      </c>
      <c r="B411" s="46"/>
      <c r="C411" s="43" t="s">
        <v>1591</v>
      </c>
      <c r="D411" s="97"/>
      <c r="E411" s="97"/>
      <c r="F411" s="97"/>
      <c r="G411" s="97"/>
      <c r="H411" s="97"/>
      <c r="I411" s="97"/>
      <c r="J411" s="97"/>
      <c r="K411" s="105"/>
      <c r="L411" s="105"/>
      <c r="M411" s="245"/>
      <c r="N411" s="104"/>
      <c r="O411" s="105"/>
      <c r="P411" s="104"/>
      <c r="Q411" s="105"/>
      <c r="R411" s="105"/>
      <c r="S411" s="104"/>
      <c r="T411" s="105"/>
      <c r="U411" s="105"/>
      <c r="V411" s="105"/>
    </row>
    <row r="412" spans="1:22" ht="57" customHeight="1" x14ac:dyDescent="0.25">
      <c r="A412" s="391" t="s">
        <v>1600</v>
      </c>
      <c r="B412" s="392"/>
      <c r="C412" s="391" t="s">
        <v>1603</v>
      </c>
      <c r="D412" s="415"/>
      <c r="E412" s="415"/>
      <c r="F412" s="415"/>
      <c r="G412" s="415"/>
      <c r="H412" s="415"/>
      <c r="I412" s="415"/>
      <c r="J412" s="415"/>
      <c r="K412" s="419"/>
      <c r="L412" s="419"/>
      <c r="M412" s="420"/>
      <c r="N412" s="421"/>
      <c r="O412" s="419"/>
      <c r="P412" s="421"/>
      <c r="Q412" s="419"/>
      <c r="R412" s="419"/>
      <c r="S412" s="421"/>
      <c r="T412" s="419"/>
      <c r="U412" s="419"/>
      <c r="V412" s="419"/>
    </row>
    <row r="413" spans="1:22" ht="60" x14ac:dyDescent="0.25">
      <c r="A413" s="23" t="s">
        <v>14</v>
      </c>
      <c r="B413" s="262" t="s">
        <v>644</v>
      </c>
      <c r="C413" s="36" t="s">
        <v>6</v>
      </c>
      <c r="D413" s="15" t="s">
        <v>1524</v>
      </c>
      <c r="E413" s="13" t="s">
        <v>686</v>
      </c>
      <c r="F413" s="13" t="s">
        <v>1299</v>
      </c>
      <c r="G413" s="10" t="s">
        <v>1094</v>
      </c>
      <c r="H413" s="17" t="s">
        <v>1418</v>
      </c>
      <c r="I413" s="13"/>
      <c r="J413" s="13"/>
      <c r="K413" s="246" t="s">
        <v>913</v>
      </c>
      <c r="L413" s="23" t="s">
        <v>914</v>
      </c>
      <c r="M413" s="247">
        <v>338</v>
      </c>
      <c r="N413" s="248" t="s">
        <v>917</v>
      </c>
      <c r="O413" s="246" t="s">
        <v>918</v>
      </c>
      <c r="P413" s="24">
        <v>778</v>
      </c>
      <c r="Q413" s="24" t="s">
        <v>946</v>
      </c>
      <c r="R413" s="23" t="s">
        <v>947</v>
      </c>
      <c r="S413" s="247">
        <v>6.38</v>
      </c>
      <c r="T413" s="25"/>
      <c r="U413" s="25"/>
      <c r="V413" s="25"/>
    </row>
    <row r="414" spans="1:22" ht="60" x14ac:dyDescent="0.25">
      <c r="A414" s="23" t="s">
        <v>71</v>
      </c>
      <c r="B414" s="262" t="s">
        <v>645</v>
      </c>
      <c r="C414" s="19" t="s">
        <v>72</v>
      </c>
      <c r="D414" s="15" t="s">
        <v>193</v>
      </c>
      <c r="E414" s="13" t="s">
        <v>686</v>
      </c>
      <c r="F414" s="15" t="s">
        <v>1300</v>
      </c>
      <c r="G414" s="10" t="s">
        <v>1094</v>
      </c>
      <c r="H414" s="37" t="s">
        <v>1418</v>
      </c>
      <c r="I414" s="13"/>
      <c r="J414" s="13" t="s">
        <v>696</v>
      </c>
      <c r="K414" s="25" t="s">
        <v>919</v>
      </c>
      <c r="L414" s="49" t="s">
        <v>1158</v>
      </c>
      <c r="M414" s="247">
        <v>3200</v>
      </c>
      <c r="N414" s="246"/>
      <c r="O414" s="246"/>
      <c r="P414" s="24"/>
      <c r="Q414" s="24"/>
      <c r="R414" s="23"/>
      <c r="S414" s="24"/>
      <c r="T414" s="25"/>
      <c r="U414" s="25"/>
      <c r="V414" s="25"/>
    </row>
    <row r="415" spans="1:22" ht="60" x14ac:dyDescent="0.25">
      <c r="A415" s="31" t="s">
        <v>1522</v>
      </c>
      <c r="B415" s="262" t="s">
        <v>646</v>
      </c>
      <c r="C415" s="19" t="s">
        <v>1523</v>
      </c>
      <c r="D415" s="15" t="s">
        <v>1524</v>
      </c>
      <c r="E415" s="13" t="s">
        <v>686</v>
      </c>
      <c r="F415" s="15" t="s">
        <v>1299</v>
      </c>
      <c r="G415" s="10" t="s">
        <v>1094</v>
      </c>
      <c r="H415" s="37" t="s">
        <v>1418</v>
      </c>
      <c r="I415" s="13"/>
      <c r="J415" s="13"/>
      <c r="K415" s="246" t="s">
        <v>913</v>
      </c>
      <c r="L415" s="23" t="s">
        <v>914</v>
      </c>
      <c r="M415" s="247">
        <v>164</v>
      </c>
      <c r="N415" s="248" t="s">
        <v>917</v>
      </c>
      <c r="O415" s="246" t="s">
        <v>918</v>
      </c>
      <c r="P415" s="24">
        <v>164</v>
      </c>
      <c r="Q415" s="24"/>
      <c r="R415" s="23"/>
      <c r="S415" s="24"/>
      <c r="T415" s="25"/>
      <c r="U415" s="25"/>
      <c r="V415" s="25"/>
    </row>
    <row r="416" spans="1:22" ht="60" x14ac:dyDescent="0.25">
      <c r="A416" s="391" t="s">
        <v>1601</v>
      </c>
      <c r="B416" s="392"/>
      <c r="C416" s="391" t="s">
        <v>1604</v>
      </c>
      <c r="D416" s="415"/>
      <c r="E416" s="415"/>
      <c r="F416" s="415"/>
      <c r="G416" s="415"/>
      <c r="H416" s="415"/>
      <c r="I416" s="415"/>
      <c r="J416" s="415"/>
      <c r="K416" s="419"/>
      <c r="L416" s="419"/>
      <c r="M416" s="420"/>
      <c r="N416" s="421"/>
      <c r="O416" s="419"/>
      <c r="P416" s="421"/>
      <c r="Q416" s="419"/>
      <c r="R416" s="419"/>
      <c r="S416" s="421"/>
      <c r="T416" s="419"/>
      <c r="U416" s="419"/>
      <c r="V416" s="419"/>
    </row>
    <row r="417" spans="1:22" ht="156" x14ac:dyDescent="0.25">
      <c r="A417" s="23" t="s">
        <v>684</v>
      </c>
      <c r="B417" s="262" t="s">
        <v>647</v>
      </c>
      <c r="C417" s="23" t="s">
        <v>1152</v>
      </c>
      <c r="D417" s="10" t="s">
        <v>1153</v>
      </c>
      <c r="E417" s="10" t="s">
        <v>686</v>
      </c>
      <c r="F417" s="10" t="s">
        <v>1290</v>
      </c>
      <c r="G417" s="10" t="s">
        <v>1094</v>
      </c>
      <c r="H417" s="24" t="s">
        <v>1418</v>
      </c>
      <c r="I417" s="29"/>
      <c r="J417" s="24"/>
      <c r="K417" s="23" t="s">
        <v>913</v>
      </c>
      <c r="L417" s="23" t="s">
        <v>1156</v>
      </c>
      <c r="M417" s="247">
        <v>877</v>
      </c>
      <c r="N417" s="10" t="s">
        <v>915</v>
      </c>
      <c r="O417" s="10" t="s">
        <v>916</v>
      </c>
      <c r="P417" s="24">
        <v>2285</v>
      </c>
      <c r="Q417" s="24" t="s">
        <v>917</v>
      </c>
      <c r="R417" s="9" t="s">
        <v>1157</v>
      </c>
      <c r="S417" s="247">
        <v>1265</v>
      </c>
      <c r="T417" s="10" t="s">
        <v>919</v>
      </c>
      <c r="U417" s="9" t="s">
        <v>1158</v>
      </c>
      <c r="V417" s="24">
        <v>422</v>
      </c>
    </row>
    <row r="418" spans="1:22" ht="48" x14ac:dyDescent="0.25">
      <c r="A418" s="23" t="s">
        <v>687</v>
      </c>
      <c r="B418" s="262" t="s">
        <v>648</v>
      </c>
      <c r="C418" s="30" t="s">
        <v>689</v>
      </c>
      <c r="D418" s="10" t="s">
        <v>1153</v>
      </c>
      <c r="E418" s="38" t="s">
        <v>686</v>
      </c>
      <c r="F418" s="10" t="s">
        <v>1290</v>
      </c>
      <c r="G418" s="10" t="s">
        <v>1094</v>
      </c>
      <c r="H418" s="38" t="s">
        <v>1418</v>
      </c>
      <c r="I418" s="10"/>
      <c r="J418" s="38" t="s">
        <v>1154</v>
      </c>
      <c r="K418" s="24" t="s">
        <v>917</v>
      </c>
      <c r="L418" s="9" t="s">
        <v>1157</v>
      </c>
      <c r="M418" s="24">
        <v>316</v>
      </c>
      <c r="N418" s="451"/>
      <c r="O418" s="452"/>
      <c r="P418" s="451"/>
      <c r="Q418" s="24"/>
      <c r="R418" s="26"/>
      <c r="S418" s="26"/>
      <c r="T418" s="26"/>
      <c r="U418" s="257"/>
      <c r="V418" s="257"/>
    </row>
    <row r="419" spans="1:22" ht="60" x14ac:dyDescent="0.25">
      <c r="A419" s="23" t="s">
        <v>688</v>
      </c>
      <c r="B419" s="262" t="s">
        <v>649</v>
      </c>
      <c r="C419" s="30" t="s">
        <v>1155</v>
      </c>
      <c r="D419" s="10" t="s">
        <v>1153</v>
      </c>
      <c r="E419" s="38" t="s">
        <v>686</v>
      </c>
      <c r="F419" s="10" t="s">
        <v>1290</v>
      </c>
      <c r="G419" s="10" t="s">
        <v>1094</v>
      </c>
      <c r="H419" s="38" t="s">
        <v>1418</v>
      </c>
      <c r="I419" s="10"/>
      <c r="J419" s="38" t="s">
        <v>1154</v>
      </c>
      <c r="K419" s="25" t="s">
        <v>919</v>
      </c>
      <c r="L419" s="49" t="s">
        <v>1158</v>
      </c>
      <c r="M419" s="247">
        <v>228</v>
      </c>
      <c r="N419" s="24"/>
      <c r="O419" s="24"/>
      <c r="P419" s="24"/>
      <c r="Q419" s="24"/>
      <c r="R419" s="26"/>
      <c r="S419" s="26"/>
      <c r="T419" s="26"/>
      <c r="U419" s="257"/>
      <c r="V419" s="257"/>
    </row>
    <row r="420" spans="1:22" ht="156" x14ac:dyDescent="0.25">
      <c r="A420" s="23" t="s">
        <v>690</v>
      </c>
      <c r="B420" s="262" t="s">
        <v>650</v>
      </c>
      <c r="C420" s="30" t="s">
        <v>16</v>
      </c>
      <c r="D420" s="10" t="s">
        <v>1921</v>
      </c>
      <c r="E420" s="10" t="s">
        <v>686</v>
      </c>
      <c r="F420" s="10" t="s">
        <v>1246</v>
      </c>
      <c r="G420" s="9" t="s">
        <v>1094</v>
      </c>
      <c r="H420" s="24" t="s">
        <v>1418</v>
      </c>
      <c r="I420" s="10" t="s">
        <v>750</v>
      </c>
      <c r="J420" s="10"/>
      <c r="K420" s="25" t="s">
        <v>946</v>
      </c>
      <c r="L420" s="23" t="s">
        <v>947</v>
      </c>
      <c r="M420" s="247">
        <v>26.28</v>
      </c>
      <c r="N420" s="248" t="s">
        <v>913</v>
      </c>
      <c r="O420" s="23" t="s">
        <v>914</v>
      </c>
      <c r="P420" s="258">
        <v>1231</v>
      </c>
      <c r="Q420" s="248" t="s">
        <v>917</v>
      </c>
      <c r="R420" s="246" t="s">
        <v>918</v>
      </c>
      <c r="S420" s="24">
        <v>1812</v>
      </c>
      <c r="T420" s="246" t="s">
        <v>919</v>
      </c>
      <c r="U420" s="246" t="s">
        <v>920</v>
      </c>
      <c r="V420" s="259">
        <v>308292</v>
      </c>
    </row>
    <row r="421" spans="1:22" ht="60" x14ac:dyDescent="0.25">
      <c r="A421" s="23" t="s">
        <v>691</v>
      </c>
      <c r="B421" s="262" t="s">
        <v>651</v>
      </c>
      <c r="C421" s="23" t="s">
        <v>1080</v>
      </c>
      <c r="D421" s="10" t="s">
        <v>193</v>
      </c>
      <c r="E421" s="10" t="s">
        <v>686</v>
      </c>
      <c r="F421" s="10" t="s">
        <v>1300</v>
      </c>
      <c r="G421" s="9" t="s">
        <v>1094</v>
      </c>
      <c r="H421" s="24" t="s">
        <v>1418</v>
      </c>
      <c r="I421" s="10"/>
      <c r="J421" s="10"/>
      <c r="K421" s="25" t="s">
        <v>913</v>
      </c>
      <c r="L421" s="23" t="s">
        <v>914</v>
      </c>
      <c r="M421" s="247">
        <v>323</v>
      </c>
      <c r="N421" s="24" t="s">
        <v>917</v>
      </c>
      <c r="O421" s="23" t="s">
        <v>918</v>
      </c>
      <c r="P421" s="24">
        <v>416</v>
      </c>
      <c r="Q421" s="25" t="s">
        <v>946</v>
      </c>
      <c r="R421" s="23" t="s">
        <v>1091</v>
      </c>
      <c r="S421" s="24">
        <v>9.8369999999999997</v>
      </c>
      <c r="T421" s="25"/>
      <c r="U421" s="25"/>
      <c r="V421" s="25"/>
    </row>
    <row r="422" spans="1:22" ht="60" x14ac:dyDescent="0.25">
      <c r="A422" s="23" t="s">
        <v>692</v>
      </c>
      <c r="B422" s="262" t="s">
        <v>652</v>
      </c>
      <c r="C422" s="23" t="s">
        <v>73</v>
      </c>
      <c r="D422" s="10" t="s">
        <v>1922</v>
      </c>
      <c r="E422" s="10" t="s">
        <v>686</v>
      </c>
      <c r="F422" s="10" t="s">
        <v>1025</v>
      </c>
      <c r="G422" s="9" t="s">
        <v>1094</v>
      </c>
      <c r="H422" s="24" t="s">
        <v>1418</v>
      </c>
      <c r="I422" s="10"/>
      <c r="J422" s="10"/>
      <c r="K422" s="25" t="s">
        <v>913</v>
      </c>
      <c r="L422" s="23" t="s">
        <v>914</v>
      </c>
      <c r="M422" s="247">
        <v>55</v>
      </c>
      <c r="N422" s="24" t="s">
        <v>917</v>
      </c>
      <c r="O422" s="23" t="s">
        <v>918</v>
      </c>
      <c r="P422" s="24">
        <v>114</v>
      </c>
      <c r="Q422" s="25" t="s">
        <v>946</v>
      </c>
      <c r="R422" s="23" t="s">
        <v>1091</v>
      </c>
      <c r="S422" s="24">
        <v>7.6280000000000001</v>
      </c>
      <c r="T422" s="25"/>
      <c r="U422" s="25"/>
      <c r="V422" s="25"/>
    </row>
    <row r="423" spans="1:22" ht="60" x14ac:dyDescent="0.25">
      <c r="A423" s="23" t="s">
        <v>693</v>
      </c>
      <c r="B423" s="262" t="s">
        <v>653</v>
      </c>
      <c r="C423" s="23" t="s">
        <v>1681</v>
      </c>
      <c r="D423" s="10" t="s">
        <v>727</v>
      </c>
      <c r="E423" s="10" t="s">
        <v>686</v>
      </c>
      <c r="F423" s="10" t="s">
        <v>1299</v>
      </c>
      <c r="G423" s="9" t="s">
        <v>109</v>
      </c>
      <c r="H423" s="24" t="s">
        <v>1424</v>
      </c>
      <c r="I423" s="10"/>
      <c r="J423" s="10"/>
      <c r="K423" s="25" t="s">
        <v>913</v>
      </c>
      <c r="L423" s="23" t="s">
        <v>112</v>
      </c>
      <c r="M423" s="247">
        <v>131</v>
      </c>
      <c r="N423" s="24" t="s">
        <v>917</v>
      </c>
      <c r="O423" s="23" t="s">
        <v>918</v>
      </c>
      <c r="P423" s="24">
        <v>478</v>
      </c>
      <c r="Q423" s="25" t="s">
        <v>946</v>
      </c>
      <c r="R423" s="23" t="s">
        <v>947</v>
      </c>
      <c r="S423" s="24">
        <v>0.65</v>
      </c>
      <c r="T423" s="25"/>
      <c r="U423" s="25"/>
      <c r="V423" s="25"/>
    </row>
    <row r="424" spans="1:22" ht="183.75" customHeight="1" x14ac:dyDescent="0.25">
      <c r="A424" s="23" t="s">
        <v>694</v>
      </c>
      <c r="B424" s="262" t="s">
        <v>654</v>
      </c>
      <c r="C424" s="30" t="s">
        <v>10</v>
      </c>
      <c r="D424" s="10" t="s">
        <v>1920</v>
      </c>
      <c r="E424" s="10" t="s">
        <v>686</v>
      </c>
      <c r="F424" s="10" t="s">
        <v>1285</v>
      </c>
      <c r="G424" s="9" t="s">
        <v>1094</v>
      </c>
      <c r="H424" s="24" t="s">
        <v>1418</v>
      </c>
      <c r="I424" s="10"/>
      <c r="J424" s="10"/>
      <c r="K424" s="25" t="s">
        <v>913</v>
      </c>
      <c r="L424" s="23" t="s">
        <v>914</v>
      </c>
      <c r="M424" s="247">
        <v>672</v>
      </c>
      <c r="N424" s="24" t="s">
        <v>917</v>
      </c>
      <c r="O424" s="23" t="s">
        <v>918</v>
      </c>
      <c r="P424" s="24">
        <v>744</v>
      </c>
      <c r="Q424" s="25" t="s">
        <v>919</v>
      </c>
      <c r="R424" s="246" t="s">
        <v>920</v>
      </c>
      <c r="S424" s="247">
        <v>168</v>
      </c>
      <c r="T424" s="25" t="s">
        <v>946</v>
      </c>
      <c r="U424" s="23" t="s">
        <v>1091</v>
      </c>
      <c r="V424" s="247">
        <v>7.6</v>
      </c>
    </row>
    <row r="425" spans="1:22" ht="183.75" customHeight="1" x14ac:dyDescent="0.25">
      <c r="A425" s="23" t="s">
        <v>695</v>
      </c>
      <c r="B425" s="262" t="s">
        <v>655</v>
      </c>
      <c r="C425" s="30" t="s">
        <v>15</v>
      </c>
      <c r="D425" s="10" t="s">
        <v>1919</v>
      </c>
      <c r="E425" s="10" t="s">
        <v>686</v>
      </c>
      <c r="F425" s="10" t="s">
        <v>1298</v>
      </c>
      <c r="G425" s="9" t="s">
        <v>1094</v>
      </c>
      <c r="H425" s="24" t="s">
        <v>1418</v>
      </c>
      <c r="I425" s="10"/>
      <c r="J425" s="10"/>
      <c r="K425" s="25" t="s">
        <v>946</v>
      </c>
      <c r="L425" s="23" t="s">
        <v>1091</v>
      </c>
      <c r="M425" s="247">
        <v>8.19</v>
      </c>
      <c r="N425" s="24" t="s">
        <v>917</v>
      </c>
      <c r="O425" s="23" t="s">
        <v>918</v>
      </c>
      <c r="P425" s="24">
        <v>536</v>
      </c>
      <c r="Q425" s="25"/>
      <c r="R425" s="246"/>
      <c r="S425" s="247"/>
      <c r="T425" s="25"/>
      <c r="U425" s="23"/>
      <c r="V425" s="247"/>
    </row>
    <row r="426" spans="1:22" ht="84" x14ac:dyDescent="0.25">
      <c r="A426" s="23" t="s">
        <v>1159</v>
      </c>
      <c r="B426" s="431" t="s">
        <v>656</v>
      </c>
      <c r="C426" s="23" t="s">
        <v>1161</v>
      </c>
      <c r="D426" s="10" t="s">
        <v>1923</v>
      </c>
      <c r="E426" s="10" t="s">
        <v>686</v>
      </c>
      <c r="F426" s="10" t="s">
        <v>1280</v>
      </c>
      <c r="G426" s="9" t="s">
        <v>1094</v>
      </c>
      <c r="H426" s="24" t="s">
        <v>1418</v>
      </c>
      <c r="I426" s="10"/>
      <c r="J426" s="10"/>
      <c r="K426" s="25" t="s">
        <v>913</v>
      </c>
      <c r="L426" s="23" t="s">
        <v>1156</v>
      </c>
      <c r="M426" s="247">
        <v>239</v>
      </c>
      <c r="N426" s="24" t="s">
        <v>917</v>
      </c>
      <c r="O426" s="23" t="s">
        <v>918</v>
      </c>
      <c r="P426" s="24">
        <v>435</v>
      </c>
      <c r="Q426" s="25" t="s">
        <v>919</v>
      </c>
      <c r="R426" s="246" t="s">
        <v>1162</v>
      </c>
      <c r="S426" s="247">
        <v>285</v>
      </c>
      <c r="T426" s="25" t="s">
        <v>946</v>
      </c>
      <c r="U426" s="23" t="s">
        <v>947</v>
      </c>
      <c r="V426" s="247">
        <v>4.51</v>
      </c>
    </row>
    <row r="427" spans="1:22" ht="72" x14ac:dyDescent="0.25">
      <c r="A427" s="23" t="s">
        <v>74</v>
      </c>
      <c r="B427" s="431" t="s">
        <v>657</v>
      </c>
      <c r="C427" s="23" t="s">
        <v>75</v>
      </c>
      <c r="D427" s="10" t="s">
        <v>193</v>
      </c>
      <c r="E427" s="10" t="s">
        <v>686</v>
      </c>
      <c r="F427" s="10" t="s">
        <v>1300</v>
      </c>
      <c r="G427" s="9" t="s">
        <v>1094</v>
      </c>
      <c r="H427" s="24" t="s">
        <v>1418</v>
      </c>
      <c r="I427" s="10"/>
      <c r="J427" s="10" t="s">
        <v>696</v>
      </c>
      <c r="K427" s="25" t="s">
        <v>915</v>
      </c>
      <c r="L427" s="23" t="s">
        <v>916</v>
      </c>
      <c r="M427" s="247">
        <v>7452</v>
      </c>
      <c r="N427" s="24"/>
      <c r="O427" s="23"/>
      <c r="P427" s="24"/>
      <c r="Q427" s="25"/>
      <c r="R427" s="246"/>
      <c r="S427" s="247"/>
      <c r="T427" s="25"/>
      <c r="U427" s="23"/>
      <c r="V427" s="247"/>
    </row>
    <row r="428" spans="1:22" ht="72" x14ac:dyDescent="0.25">
      <c r="A428" s="23" t="s">
        <v>76</v>
      </c>
      <c r="B428" s="431" t="s">
        <v>658</v>
      </c>
      <c r="C428" s="23" t="s">
        <v>77</v>
      </c>
      <c r="D428" s="10" t="s">
        <v>193</v>
      </c>
      <c r="E428" s="10" t="s">
        <v>686</v>
      </c>
      <c r="F428" s="10" t="s">
        <v>1300</v>
      </c>
      <c r="G428" s="9" t="s">
        <v>1094</v>
      </c>
      <c r="H428" s="24" t="s">
        <v>1418</v>
      </c>
      <c r="I428" s="10"/>
      <c r="J428" s="10" t="s">
        <v>696</v>
      </c>
      <c r="K428" s="25" t="s">
        <v>915</v>
      </c>
      <c r="L428" s="23" t="s">
        <v>916</v>
      </c>
      <c r="M428" s="247">
        <v>400</v>
      </c>
      <c r="N428" s="24"/>
      <c r="O428" s="23"/>
      <c r="P428" s="24"/>
      <c r="Q428" s="25"/>
      <c r="R428" s="246"/>
      <c r="S428" s="247"/>
      <c r="T428" s="25"/>
      <c r="U428" s="23"/>
      <c r="V428" s="247"/>
    </row>
    <row r="429" spans="1:22" ht="60" x14ac:dyDescent="0.25">
      <c r="A429" s="23" t="s">
        <v>78</v>
      </c>
      <c r="B429" s="431" t="s">
        <v>659</v>
      </c>
      <c r="C429" s="23" t="s">
        <v>79</v>
      </c>
      <c r="D429" s="10" t="s">
        <v>193</v>
      </c>
      <c r="E429" s="10" t="s">
        <v>686</v>
      </c>
      <c r="F429" s="10" t="s">
        <v>1300</v>
      </c>
      <c r="G429" s="9" t="s">
        <v>1094</v>
      </c>
      <c r="H429" s="24" t="s">
        <v>1418</v>
      </c>
      <c r="I429" s="10"/>
      <c r="J429" s="10" t="s">
        <v>696</v>
      </c>
      <c r="K429" s="25" t="s">
        <v>919</v>
      </c>
      <c r="L429" s="23" t="s">
        <v>920</v>
      </c>
      <c r="M429" s="247">
        <v>400</v>
      </c>
      <c r="N429" s="24"/>
      <c r="O429" s="23"/>
      <c r="P429" s="24"/>
      <c r="Q429" s="25"/>
      <c r="R429" s="246"/>
      <c r="S429" s="247"/>
      <c r="T429" s="25"/>
      <c r="U429" s="23"/>
      <c r="V429" s="247"/>
    </row>
    <row r="430" spans="1:22" ht="48" x14ac:dyDescent="0.25">
      <c r="A430" s="23" t="s">
        <v>1738</v>
      </c>
      <c r="B430" s="431" t="s">
        <v>1739</v>
      </c>
      <c r="C430" s="30" t="s">
        <v>1740</v>
      </c>
      <c r="D430" s="10" t="s">
        <v>1153</v>
      </c>
      <c r="E430" s="11" t="s">
        <v>686</v>
      </c>
      <c r="F430" s="11" t="s">
        <v>1290</v>
      </c>
      <c r="G430" s="9" t="s">
        <v>1094</v>
      </c>
      <c r="H430" s="22" t="s">
        <v>1418</v>
      </c>
      <c r="I430" s="10"/>
      <c r="J430" s="10" t="s">
        <v>696</v>
      </c>
      <c r="K430" s="25" t="s">
        <v>917</v>
      </c>
      <c r="L430" s="23" t="s">
        <v>1157</v>
      </c>
      <c r="M430" s="247">
        <v>192</v>
      </c>
      <c r="N430" s="24"/>
      <c r="O430" s="23"/>
      <c r="P430" s="24"/>
      <c r="Q430" s="25"/>
      <c r="R430" s="246"/>
      <c r="S430" s="247"/>
      <c r="T430" s="25"/>
      <c r="U430" s="23"/>
      <c r="V430" s="247"/>
    </row>
    <row r="431" spans="1:22" ht="48" x14ac:dyDescent="0.25">
      <c r="A431" s="23" t="s">
        <v>1741</v>
      </c>
      <c r="B431" s="431" t="s">
        <v>1742</v>
      </c>
      <c r="C431" s="30" t="s">
        <v>1743</v>
      </c>
      <c r="D431" s="10" t="s">
        <v>1153</v>
      </c>
      <c r="E431" s="11" t="s">
        <v>686</v>
      </c>
      <c r="F431" s="11" t="s">
        <v>1290</v>
      </c>
      <c r="G431" s="9" t="s">
        <v>1094</v>
      </c>
      <c r="H431" s="22" t="s">
        <v>1418</v>
      </c>
      <c r="I431" s="10"/>
      <c r="J431" s="10" t="s">
        <v>696</v>
      </c>
      <c r="K431" s="25" t="s">
        <v>917</v>
      </c>
      <c r="L431" s="23" t="s">
        <v>1157</v>
      </c>
      <c r="M431" s="247">
        <v>164</v>
      </c>
      <c r="N431" s="24"/>
      <c r="O431" s="23"/>
      <c r="P431" s="24"/>
      <c r="Q431" s="25"/>
      <c r="R431" s="246"/>
      <c r="S431" s="247"/>
      <c r="T431" s="25"/>
      <c r="U431" s="23"/>
      <c r="V431" s="247"/>
    </row>
    <row r="432" spans="1:22" ht="48" x14ac:dyDescent="0.25">
      <c r="A432" s="391" t="s">
        <v>1602</v>
      </c>
      <c r="B432" s="392"/>
      <c r="C432" s="391" t="s">
        <v>1605</v>
      </c>
      <c r="D432" s="415"/>
      <c r="E432" s="415"/>
      <c r="F432" s="415"/>
      <c r="G432" s="415"/>
      <c r="H432" s="415"/>
      <c r="I432" s="415"/>
      <c r="J432" s="415"/>
      <c r="K432" s="419"/>
      <c r="L432" s="419"/>
      <c r="M432" s="420"/>
      <c r="N432" s="421"/>
      <c r="O432" s="419"/>
      <c r="P432" s="421"/>
      <c r="Q432" s="419"/>
      <c r="R432" s="419"/>
      <c r="S432" s="421"/>
      <c r="T432" s="419"/>
      <c r="U432" s="419"/>
      <c r="V432" s="419"/>
    </row>
    <row r="433" spans="1:22" ht="48" x14ac:dyDescent="0.25">
      <c r="A433" s="43" t="s">
        <v>1487</v>
      </c>
      <c r="B433" s="46"/>
      <c r="C433" s="43" t="s">
        <v>1490</v>
      </c>
      <c r="D433" s="97"/>
      <c r="E433" s="97"/>
      <c r="F433" s="97"/>
      <c r="G433" s="97"/>
      <c r="H433" s="97"/>
      <c r="I433" s="97"/>
      <c r="J433" s="97"/>
      <c r="K433" s="105"/>
      <c r="L433" s="105"/>
      <c r="M433" s="245"/>
      <c r="N433" s="104"/>
      <c r="O433" s="105"/>
      <c r="P433" s="104"/>
      <c r="Q433" s="105"/>
      <c r="R433" s="105"/>
      <c r="S433" s="104"/>
      <c r="T433" s="105"/>
      <c r="U433" s="105"/>
      <c r="V433" s="105"/>
    </row>
    <row r="434" spans="1:22" ht="132" x14ac:dyDescent="0.25">
      <c r="A434" s="416" t="s">
        <v>1101</v>
      </c>
      <c r="B434" s="392"/>
      <c r="C434" s="391" t="s">
        <v>1610</v>
      </c>
      <c r="D434" s="415"/>
      <c r="E434" s="415"/>
      <c r="F434" s="415"/>
      <c r="G434" s="415"/>
      <c r="H434" s="415"/>
      <c r="I434" s="415"/>
      <c r="J434" s="415"/>
      <c r="K434" s="419"/>
      <c r="L434" s="419"/>
      <c r="M434" s="420"/>
      <c r="N434" s="421"/>
      <c r="O434" s="419"/>
      <c r="P434" s="421"/>
      <c r="Q434" s="419"/>
      <c r="R434" s="419"/>
      <c r="S434" s="421"/>
      <c r="T434" s="419"/>
      <c r="U434" s="419"/>
      <c r="V434" s="419"/>
    </row>
    <row r="435" spans="1:22" ht="60" x14ac:dyDescent="0.25">
      <c r="A435" s="23" t="s">
        <v>728</v>
      </c>
      <c r="B435" s="262" t="s">
        <v>660</v>
      </c>
      <c r="C435" s="19" t="s">
        <v>729</v>
      </c>
      <c r="D435" s="13" t="s">
        <v>730</v>
      </c>
      <c r="E435" s="13" t="s">
        <v>1678</v>
      </c>
      <c r="F435" s="13" t="s">
        <v>1299</v>
      </c>
      <c r="G435" s="13" t="s">
        <v>90</v>
      </c>
      <c r="H435" s="17" t="s">
        <v>1679</v>
      </c>
      <c r="I435" s="13"/>
      <c r="J435" s="13"/>
      <c r="K435" s="23" t="s">
        <v>89</v>
      </c>
      <c r="L435" s="23" t="s">
        <v>1045</v>
      </c>
      <c r="M435" s="247">
        <v>2</v>
      </c>
      <c r="N435" s="24"/>
      <c r="O435" s="25"/>
      <c r="P435" s="24"/>
      <c r="Q435" s="25"/>
      <c r="R435" s="25"/>
      <c r="S435" s="24"/>
      <c r="T435" s="25"/>
      <c r="U435" s="25"/>
      <c r="V435" s="25"/>
    </row>
    <row r="436" spans="1:22" ht="36" x14ac:dyDescent="0.25">
      <c r="A436" s="23" t="s">
        <v>818</v>
      </c>
      <c r="B436" s="262" t="s">
        <v>661</v>
      </c>
      <c r="C436" s="19" t="s">
        <v>732</v>
      </c>
      <c r="D436" s="13" t="s">
        <v>730</v>
      </c>
      <c r="E436" s="13" t="s">
        <v>1678</v>
      </c>
      <c r="F436" s="13" t="s">
        <v>1299</v>
      </c>
      <c r="G436" s="13" t="s">
        <v>90</v>
      </c>
      <c r="H436" s="17" t="s">
        <v>1679</v>
      </c>
      <c r="I436" s="13"/>
      <c r="J436" s="13"/>
      <c r="K436" s="23" t="s">
        <v>1052</v>
      </c>
      <c r="L436" s="23" t="s">
        <v>1053</v>
      </c>
      <c r="M436" s="247">
        <v>1</v>
      </c>
      <c r="N436" s="24"/>
      <c r="O436" s="25"/>
      <c r="P436" s="24"/>
      <c r="Q436" s="25"/>
      <c r="R436" s="25"/>
      <c r="S436" s="24"/>
      <c r="T436" s="25"/>
      <c r="U436" s="25"/>
      <c r="V436" s="25"/>
    </row>
    <row r="437" spans="1:22" ht="60" x14ac:dyDescent="0.25">
      <c r="A437" s="57" t="s">
        <v>731</v>
      </c>
      <c r="B437" s="262" t="s">
        <v>1629</v>
      </c>
      <c r="C437" s="40" t="s">
        <v>733</v>
      </c>
      <c r="D437" s="13" t="s">
        <v>734</v>
      </c>
      <c r="E437" s="13" t="s">
        <v>686</v>
      </c>
      <c r="F437" s="13" t="s">
        <v>1299</v>
      </c>
      <c r="G437" s="17" t="s">
        <v>735</v>
      </c>
      <c r="H437" s="17" t="s">
        <v>1418</v>
      </c>
      <c r="I437" s="13"/>
      <c r="J437" s="13"/>
      <c r="K437" s="23" t="s">
        <v>1052</v>
      </c>
      <c r="L437" s="23" t="s">
        <v>1054</v>
      </c>
      <c r="M437" s="247">
        <v>1</v>
      </c>
      <c r="N437" s="24"/>
      <c r="O437" s="25"/>
      <c r="P437" s="24"/>
      <c r="Q437" s="25"/>
      <c r="R437" s="25"/>
      <c r="S437" s="24"/>
      <c r="T437" s="25"/>
      <c r="U437" s="25"/>
      <c r="V437" s="25"/>
    </row>
    <row r="438" spans="1:22" ht="72" x14ac:dyDescent="0.25">
      <c r="A438" s="391" t="s">
        <v>1607</v>
      </c>
      <c r="B438" s="392"/>
      <c r="C438" s="391" t="s">
        <v>1611</v>
      </c>
      <c r="D438" s="415"/>
      <c r="E438" s="415"/>
      <c r="F438" s="415"/>
      <c r="G438" s="415"/>
      <c r="H438" s="415"/>
      <c r="I438" s="415"/>
      <c r="J438" s="415"/>
      <c r="K438" s="419"/>
      <c r="L438" s="419"/>
      <c r="M438" s="420"/>
      <c r="N438" s="421"/>
      <c r="O438" s="419"/>
      <c r="P438" s="421"/>
      <c r="Q438" s="419"/>
      <c r="R438" s="419"/>
      <c r="S438" s="421"/>
      <c r="T438" s="419"/>
      <c r="U438" s="419"/>
      <c r="V438" s="419"/>
    </row>
    <row r="439" spans="1:22" ht="36" x14ac:dyDescent="0.25">
      <c r="A439" s="49" t="s">
        <v>819</v>
      </c>
      <c r="B439" s="262" t="s">
        <v>662</v>
      </c>
      <c r="C439" s="23" t="s">
        <v>758</v>
      </c>
      <c r="D439" s="10" t="s">
        <v>742</v>
      </c>
      <c r="E439" s="10" t="s">
        <v>1423</v>
      </c>
      <c r="F439" s="10" t="s">
        <v>1246</v>
      </c>
      <c r="G439" s="9" t="s">
        <v>1266</v>
      </c>
      <c r="H439" s="10" t="s">
        <v>1424</v>
      </c>
      <c r="I439" s="10" t="s">
        <v>750</v>
      </c>
      <c r="J439" s="10"/>
      <c r="K439" s="25" t="s">
        <v>941</v>
      </c>
      <c r="L439" s="23" t="s">
        <v>942</v>
      </c>
      <c r="M439" s="247">
        <v>24</v>
      </c>
      <c r="N439" s="24"/>
      <c r="O439" s="25"/>
      <c r="P439" s="24"/>
      <c r="Q439" s="25"/>
      <c r="R439" s="25"/>
      <c r="S439" s="24"/>
      <c r="T439" s="25"/>
      <c r="U439" s="25"/>
      <c r="V439" s="25"/>
    </row>
    <row r="440" spans="1:22" ht="108" x14ac:dyDescent="0.25">
      <c r="A440" s="391" t="s">
        <v>1608</v>
      </c>
      <c r="B440" s="392"/>
      <c r="C440" s="391" t="s">
        <v>1612</v>
      </c>
      <c r="D440" s="415"/>
      <c r="E440" s="415"/>
      <c r="F440" s="415"/>
      <c r="G440" s="415"/>
      <c r="H440" s="415"/>
      <c r="I440" s="415"/>
      <c r="J440" s="415"/>
      <c r="K440" s="419"/>
      <c r="L440" s="419"/>
      <c r="M440" s="420"/>
      <c r="N440" s="421"/>
      <c r="O440" s="419"/>
      <c r="P440" s="421"/>
      <c r="Q440" s="419"/>
      <c r="R440" s="419"/>
      <c r="S440" s="421"/>
      <c r="T440" s="419"/>
      <c r="U440" s="419"/>
      <c r="V440" s="419"/>
    </row>
    <row r="441" spans="1:22" ht="48" x14ac:dyDescent="0.25">
      <c r="A441" s="391" t="s">
        <v>1609</v>
      </c>
      <c r="B441" s="392"/>
      <c r="C441" s="391" t="s">
        <v>1613</v>
      </c>
      <c r="D441" s="415"/>
      <c r="E441" s="415"/>
      <c r="F441" s="415"/>
      <c r="G441" s="415"/>
      <c r="H441" s="415"/>
      <c r="I441" s="415"/>
      <c r="J441" s="415"/>
      <c r="K441" s="419"/>
      <c r="L441" s="419"/>
      <c r="M441" s="420"/>
      <c r="N441" s="421"/>
      <c r="O441" s="419"/>
      <c r="P441" s="421"/>
      <c r="Q441" s="419"/>
      <c r="R441" s="419"/>
      <c r="S441" s="421"/>
      <c r="T441" s="419"/>
      <c r="U441" s="419"/>
      <c r="V441" s="419"/>
    </row>
    <row r="442" spans="1:22" ht="48" x14ac:dyDescent="0.25">
      <c r="A442" s="43" t="s">
        <v>1488</v>
      </c>
      <c r="B442" s="46"/>
      <c r="C442" s="43" t="s">
        <v>1491</v>
      </c>
      <c r="D442" s="97"/>
      <c r="E442" s="97"/>
      <c r="F442" s="97"/>
      <c r="G442" s="97"/>
      <c r="H442" s="97"/>
      <c r="I442" s="97"/>
      <c r="J442" s="97"/>
      <c r="K442" s="105"/>
      <c r="L442" s="105"/>
      <c r="M442" s="245"/>
      <c r="N442" s="104"/>
      <c r="O442" s="105"/>
      <c r="P442" s="104"/>
      <c r="Q442" s="105"/>
      <c r="R442" s="105"/>
      <c r="S442" s="104"/>
      <c r="T442" s="105"/>
      <c r="U442" s="105"/>
      <c r="V442" s="105"/>
    </row>
    <row r="443" spans="1:22" ht="72" x14ac:dyDescent="0.25">
      <c r="A443" s="391" t="s">
        <v>1614</v>
      </c>
      <c r="B443" s="392"/>
      <c r="C443" s="391" t="s">
        <v>1621</v>
      </c>
      <c r="D443" s="415"/>
      <c r="E443" s="415"/>
      <c r="F443" s="415"/>
      <c r="G443" s="415"/>
      <c r="H443" s="415"/>
      <c r="I443" s="415"/>
      <c r="J443" s="415"/>
      <c r="K443" s="419"/>
      <c r="L443" s="419"/>
      <c r="M443" s="420"/>
      <c r="N443" s="421"/>
      <c r="O443" s="419"/>
      <c r="P443" s="421"/>
      <c r="Q443" s="419"/>
      <c r="R443" s="419"/>
      <c r="S443" s="421"/>
      <c r="T443" s="419"/>
      <c r="U443" s="419"/>
      <c r="V443" s="419"/>
    </row>
    <row r="444" spans="1:22" ht="48" x14ac:dyDescent="0.25">
      <c r="A444" s="23" t="s">
        <v>697</v>
      </c>
      <c r="B444" s="262" t="s">
        <v>663</v>
      </c>
      <c r="C444" s="19" t="s">
        <v>736</v>
      </c>
      <c r="D444" s="13" t="s">
        <v>1287</v>
      </c>
      <c r="E444" s="15" t="s">
        <v>737</v>
      </c>
      <c r="F444" s="15" t="s">
        <v>1299</v>
      </c>
      <c r="G444" s="69" t="s">
        <v>1233</v>
      </c>
      <c r="H444" s="17" t="s">
        <v>1418</v>
      </c>
      <c r="I444" s="13"/>
      <c r="J444" s="13"/>
      <c r="K444" s="23" t="s">
        <v>923</v>
      </c>
      <c r="L444" s="23" t="s">
        <v>924</v>
      </c>
      <c r="M444" s="247">
        <v>27</v>
      </c>
      <c r="N444" s="24" t="s">
        <v>1106</v>
      </c>
      <c r="O444" s="23" t="s">
        <v>1239</v>
      </c>
      <c r="P444" s="24">
        <v>4.5599999999999996</v>
      </c>
      <c r="Q444" s="25"/>
      <c r="R444" s="25"/>
      <c r="S444" s="24"/>
      <c r="T444" s="25"/>
      <c r="U444" s="25"/>
      <c r="V444" s="25"/>
    </row>
    <row r="445" spans="1:22" ht="48" x14ac:dyDescent="0.25">
      <c r="A445" s="23" t="s">
        <v>698</v>
      </c>
      <c r="B445" s="262" t="s">
        <v>664</v>
      </c>
      <c r="C445" s="239" t="s">
        <v>1315</v>
      </c>
      <c r="D445" s="13" t="s">
        <v>1287</v>
      </c>
      <c r="E445" s="15" t="s">
        <v>737</v>
      </c>
      <c r="F445" s="15" t="s">
        <v>1299</v>
      </c>
      <c r="G445" s="27" t="s">
        <v>1188</v>
      </c>
      <c r="H445" s="17" t="s">
        <v>1424</v>
      </c>
      <c r="I445" s="13"/>
      <c r="J445" s="13"/>
      <c r="K445" s="23" t="s">
        <v>110</v>
      </c>
      <c r="L445" s="23" t="s">
        <v>1240</v>
      </c>
      <c r="M445" s="247">
        <v>0.4</v>
      </c>
      <c r="N445" s="24" t="s">
        <v>1241</v>
      </c>
      <c r="O445" s="23" t="s">
        <v>1242</v>
      </c>
      <c r="P445" s="24">
        <v>1</v>
      </c>
      <c r="Q445" s="25"/>
      <c r="R445" s="25"/>
      <c r="S445" s="24"/>
      <c r="T445" s="25"/>
      <c r="U445" s="25"/>
      <c r="V445" s="25"/>
    </row>
    <row r="446" spans="1:22" ht="48" x14ac:dyDescent="0.25">
      <c r="A446" s="23" t="s">
        <v>820</v>
      </c>
      <c r="B446" s="262" t="s">
        <v>665</v>
      </c>
      <c r="C446" s="239" t="s">
        <v>1680</v>
      </c>
      <c r="D446" s="13" t="s">
        <v>1412</v>
      </c>
      <c r="E446" s="15" t="s">
        <v>686</v>
      </c>
      <c r="F446" s="15" t="s">
        <v>1300</v>
      </c>
      <c r="G446" s="27" t="s">
        <v>1188</v>
      </c>
      <c r="H446" s="37" t="s">
        <v>1424</v>
      </c>
      <c r="I446" s="29"/>
      <c r="J446" s="29"/>
      <c r="K446" s="23" t="s">
        <v>110</v>
      </c>
      <c r="L446" s="23" t="s">
        <v>1240</v>
      </c>
      <c r="M446" s="247">
        <v>0.08</v>
      </c>
      <c r="N446" s="24" t="s">
        <v>1241</v>
      </c>
      <c r="O446" s="23" t="s">
        <v>1242</v>
      </c>
      <c r="P446" s="24">
        <v>2</v>
      </c>
      <c r="Q446" s="25"/>
      <c r="R446" s="25"/>
      <c r="S446" s="24"/>
      <c r="T446" s="25"/>
      <c r="U446" s="25"/>
      <c r="V446" s="25"/>
    </row>
    <row r="447" spans="1:22" ht="97.5" customHeight="1" x14ac:dyDescent="0.25">
      <c r="A447" s="23" t="s">
        <v>821</v>
      </c>
      <c r="B447" s="262" t="s">
        <v>666</v>
      </c>
      <c r="C447" s="36" t="s">
        <v>1286</v>
      </c>
      <c r="D447" s="13" t="s">
        <v>1422</v>
      </c>
      <c r="E447" s="15" t="s">
        <v>686</v>
      </c>
      <c r="F447" s="15" t="s">
        <v>1290</v>
      </c>
      <c r="G447" s="27" t="s">
        <v>1188</v>
      </c>
      <c r="H447" s="37" t="s">
        <v>1424</v>
      </c>
      <c r="I447" s="29"/>
      <c r="J447" s="29"/>
      <c r="K447" s="23" t="s">
        <v>110</v>
      </c>
      <c r="L447" s="23" t="s">
        <v>1240</v>
      </c>
      <c r="M447" s="247">
        <v>8.2600000000000007E-2</v>
      </c>
      <c r="N447" s="24" t="s">
        <v>1241</v>
      </c>
      <c r="O447" s="23" t="s">
        <v>1242</v>
      </c>
      <c r="P447" s="24">
        <v>1</v>
      </c>
      <c r="Q447" s="25"/>
      <c r="R447" s="25"/>
      <c r="S447" s="24"/>
      <c r="T447" s="25"/>
      <c r="U447" s="25"/>
      <c r="V447" s="25"/>
    </row>
    <row r="448" spans="1:22" ht="48" x14ac:dyDescent="0.25">
      <c r="A448" s="23" t="s">
        <v>1284</v>
      </c>
      <c r="B448" s="262" t="s">
        <v>667</v>
      </c>
      <c r="C448" s="23" t="s">
        <v>1313</v>
      </c>
      <c r="D448" s="13" t="s">
        <v>1421</v>
      </c>
      <c r="E448" s="13" t="s">
        <v>686</v>
      </c>
      <c r="F448" s="13" t="s">
        <v>1285</v>
      </c>
      <c r="G448" s="13" t="s">
        <v>1233</v>
      </c>
      <c r="H448" s="17" t="s">
        <v>1418</v>
      </c>
      <c r="I448" s="29"/>
      <c r="J448" s="29"/>
      <c r="K448" s="23" t="s">
        <v>1106</v>
      </c>
      <c r="L448" s="49" t="s">
        <v>1279</v>
      </c>
      <c r="M448" s="247">
        <v>3.45</v>
      </c>
      <c r="N448" s="24" t="s">
        <v>923</v>
      </c>
      <c r="O448" s="23" t="s">
        <v>924</v>
      </c>
      <c r="P448" s="10">
        <v>41</v>
      </c>
      <c r="Q448" s="25"/>
      <c r="R448" s="25"/>
      <c r="S448" s="24"/>
      <c r="T448" s="25"/>
      <c r="U448" s="25"/>
      <c r="V448" s="25"/>
    </row>
    <row r="449" spans="1:22" ht="48" x14ac:dyDescent="0.25">
      <c r="A449" s="30" t="s">
        <v>63</v>
      </c>
      <c r="B449" s="262" t="s">
        <v>668</v>
      </c>
      <c r="C449" s="75" t="s">
        <v>64</v>
      </c>
      <c r="D449" s="75" t="s">
        <v>1421</v>
      </c>
      <c r="E449" s="75" t="s">
        <v>686</v>
      </c>
      <c r="F449" s="75" t="s">
        <v>1285</v>
      </c>
      <c r="G449" s="13" t="s">
        <v>1233</v>
      </c>
      <c r="H449" s="260" t="s">
        <v>1418</v>
      </c>
      <c r="I449" s="261"/>
      <c r="J449" s="261"/>
      <c r="K449" s="73" t="s">
        <v>1106</v>
      </c>
      <c r="L449" s="230" t="s">
        <v>1279</v>
      </c>
      <c r="M449" s="247">
        <v>3.83</v>
      </c>
      <c r="N449" s="263" t="s">
        <v>65</v>
      </c>
      <c r="O449" s="73" t="s">
        <v>66</v>
      </c>
      <c r="P449" s="10">
        <v>3</v>
      </c>
      <c r="Q449" s="25"/>
      <c r="R449" s="25"/>
      <c r="S449" s="24"/>
      <c r="T449" s="25"/>
      <c r="U449" s="25"/>
      <c r="V449" s="25"/>
    </row>
    <row r="450" spans="1:22" ht="36" x14ac:dyDescent="0.25">
      <c r="A450" s="30" t="s">
        <v>1897</v>
      </c>
      <c r="B450" s="431" t="s">
        <v>1899</v>
      </c>
      <c r="C450" s="19" t="s">
        <v>1898</v>
      </c>
      <c r="D450" s="12" t="s">
        <v>1287</v>
      </c>
      <c r="E450" s="12" t="s">
        <v>686</v>
      </c>
      <c r="F450" s="12" t="s">
        <v>1299</v>
      </c>
      <c r="G450" s="47" t="s">
        <v>1188</v>
      </c>
      <c r="H450" s="18" t="s">
        <v>1424</v>
      </c>
      <c r="I450" s="230"/>
      <c r="J450" s="230"/>
      <c r="K450" s="23" t="s">
        <v>110</v>
      </c>
      <c r="L450" s="23" t="s">
        <v>1240</v>
      </c>
      <c r="M450" s="247">
        <v>0.41299999999999998</v>
      </c>
      <c r="N450" s="24" t="s">
        <v>1241</v>
      </c>
      <c r="O450" s="23" t="s">
        <v>1242</v>
      </c>
      <c r="P450" s="24">
        <v>1</v>
      </c>
      <c r="Q450" s="25"/>
      <c r="R450" s="25"/>
      <c r="S450" s="24"/>
      <c r="T450" s="25"/>
      <c r="U450" s="25"/>
      <c r="V450" s="25"/>
    </row>
    <row r="451" spans="1:22" ht="60" x14ac:dyDescent="0.25">
      <c r="A451" s="391" t="s">
        <v>1615</v>
      </c>
      <c r="B451" s="392"/>
      <c r="C451" s="391" t="s">
        <v>334</v>
      </c>
      <c r="D451" s="415"/>
      <c r="E451" s="415"/>
      <c r="F451" s="415"/>
      <c r="G451" s="415"/>
      <c r="H451" s="415"/>
      <c r="I451" s="415"/>
      <c r="J451" s="415"/>
      <c r="K451" s="419"/>
      <c r="L451" s="419"/>
      <c r="M451" s="420"/>
      <c r="N451" s="421"/>
      <c r="O451" s="419"/>
      <c r="P451" s="421"/>
      <c r="Q451" s="419"/>
      <c r="R451" s="419"/>
      <c r="S451" s="421"/>
      <c r="T451" s="419"/>
      <c r="U451" s="419"/>
      <c r="V451" s="419"/>
    </row>
    <row r="452" spans="1:22" ht="60" x14ac:dyDescent="0.25">
      <c r="A452" s="391" t="s">
        <v>1616</v>
      </c>
      <c r="B452" s="392"/>
      <c r="C452" s="391" t="s">
        <v>335</v>
      </c>
      <c r="D452" s="415"/>
      <c r="E452" s="415"/>
      <c r="F452" s="415"/>
      <c r="G452" s="415"/>
      <c r="H452" s="415"/>
      <c r="I452" s="415"/>
      <c r="J452" s="415"/>
      <c r="K452" s="419"/>
      <c r="L452" s="419"/>
      <c r="M452" s="420"/>
      <c r="N452" s="421"/>
      <c r="O452" s="419"/>
      <c r="P452" s="421"/>
      <c r="Q452" s="419"/>
      <c r="R452" s="419"/>
      <c r="S452" s="421"/>
      <c r="T452" s="419"/>
      <c r="U452" s="419"/>
      <c r="V452" s="419"/>
    </row>
    <row r="453" spans="1:22" ht="57" customHeight="1" x14ac:dyDescent="0.25">
      <c r="A453" s="391" t="s">
        <v>1185</v>
      </c>
      <c r="B453" s="392"/>
      <c r="C453" s="391" t="s">
        <v>1186</v>
      </c>
      <c r="D453" s="415"/>
      <c r="E453" s="415"/>
      <c r="F453" s="415"/>
      <c r="G453" s="415"/>
      <c r="H453" s="415"/>
      <c r="I453" s="415"/>
      <c r="J453" s="415"/>
      <c r="K453" s="419"/>
      <c r="L453" s="419"/>
      <c r="M453" s="420"/>
      <c r="N453" s="421"/>
      <c r="O453" s="419"/>
      <c r="P453" s="421"/>
      <c r="Q453" s="419"/>
      <c r="R453" s="419"/>
      <c r="S453" s="421"/>
      <c r="T453" s="419"/>
      <c r="U453" s="419"/>
      <c r="V453" s="419"/>
    </row>
    <row r="454" spans="1:22" ht="48" x14ac:dyDescent="0.25">
      <c r="A454" s="23" t="s">
        <v>1187</v>
      </c>
      <c r="B454" s="262" t="s">
        <v>669</v>
      </c>
      <c r="C454" s="23" t="s">
        <v>1227</v>
      </c>
      <c r="D454" s="9" t="s">
        <v>1422</v>
      </c>
      <c r="E454" s="9" t="s">
        <v>686</v>
      </c>
      <c r="F454" s="9" t="s">
        <v>1290</v>
      </c>
      <c r="G454" s="9" t="s">
        <v>1233</v>
      </c>
      <c r="H454" s="9" t="s">
        <v>1418</v>
      </c>
      <c r="I454" s="29"/>
      <c r="J454" s="29"/>
      <c r="K454" s="25" t="s">
        <v>1106</v>
      </c>
      <c r="L454" s="49" t="s">
        <v>1057</v>
      </c>
      <c r="M454" s="247">
        <v>11.6</v>
      </c>
      <c r="N454" s="24" t="s">
        <v>950</v>
      </c>
      <c r="O454" s="23" t="s">
        <v>1058</v>
      </c>
      <c r="P454" s="24">
        <v>1</v>
      </c>
      <c r="Q454" s="25"/>
      <c r="R454" s="25"/>
      <c r="S454" s="24"/>
      <c r="T454" s="25"/>
      <c r="U454" s="25"/>
      <c r="V454" s="25"/>
    </row>
    <row r="455" spans="1:22" ht="60" x14ac:dyDescent="0.25">
      <c r="A455" s="23" t="s">
        <v>1267</v>
      </c>
      <c r="B455" s="262" t="s">
        <v>670</v>
      </c>
      <c r="C455" s="23" t="s">
        <v>1268</v>
      </c>
      <c r="D455" s="9" t="s">
        <v>742</v>
      </c>
      <c r="E455" s="9" t="s">
        <v>686</v>
      </c>
      <c r="F455" s="9" t="s">
        <v>1246</v>
      </c>
      <c r="G455" s="9" t="s">
        <v>1233</v>
      </c>
      <c r="H455" s="9" t="s">
        <v>1418</v>
      </c>
      <c r="I455" s="29"/>
      <c r="J455" s="29"/>
      <c r="K455" s="25" t="s">
        <v>1106</v>
      </c>
      <c r="L455" s="49" t="s">
        <v>1057</v>
      </c>
      <c r="M455" s="247">
        <v>128</v>
      </c>
      <c r="N455" s="24" t="s">
        <v>950</v>
      </c>
      <c r="O455" s="23" t="s">
        <v>1058</v>
      </c>
      <c r="P455" s="24">
        <v>1</v>
      </c>
      <c r="Q455" s="24" t="s">
        <v>923</v>
      </c>
      <c r="R455" s="23" t="s">
        <v>924</v>
      </c>
      <c r="S455" s="24">
        <v>1</v>
      </c>
      <c r="T455" s="25"/>
      <c r="U455" s="25"/>
      <c r="V455" s="25"/>
    </row>
    <row r="456" spans="1:22" ht="48" x14ac:dyDescent="0.25">
      <c r="A456" s="23" t="s">
        <v>1321</v>
      </c>
      <c r="B456" s="262" t="s">
        <v>671</v>
      </c>
      <c r="C456" s="23" t="s">
        <v>1320</v>
      </c>
      <c r="D456" s="11" t="s">
        <v>1416</v>
      </c>
      <c r="E456" s="11" t="s">
        <v>686</v>
      </c>
      <c r="F456" s="11" t="s">
        <v>1280</v>
      </c>
      <c r="G456" s="27" t="s">
        <v>1233</v>
      </c>
      <c r="H456" s="22" t="s">
        <v>1418</v>
      </c>
      <c r="I456" s="29"/>
      <c r="J456" s="29"/>
      <c r="K456" s="25" t="s">
        <v>1106</v>
      </c>
      <c r="L456" s="49" t="s">
        <v>1057</v>
      </c>
      <c r="M456" s="247">
        <v>4.2</v>
      </c>
      <c r="N456" s="24" t="s">
        <v>950</v>
      </c>
      <c r="O456" s="23" t="s">
        <v>1058</v>
      </c>
      <c r="P456" s="24">
        <v>1</v>
      </c>
      <c r="Q456" s="25"/>
      <c r="R456" s="25"/>
      <c r="S456" s="24"/>
      <c r="T456" s="25"/>
      <c r="U456" s="25"/>
      <c r="V456" s="25"/>
    </row>
    <row r="457" spans="1:22" ht="48" x14ac:dyDescent="0.25">
      <c r="A457" s="23" t="s">
        <v>67</v>
      </c>
      <c r="B457" s="262" t="s">
        <v>672</v>
      </c>
      <c r="C457" s="30" t="s">
        <v>1278</v>
      </c>
      <c r="D457" s="10" t="s">
        <v>1419</v>
      </c>
      <c r="E457" s="10" t="s">
        <v>686</v>
      </c>
      <c r="F457" s="10" t="s">
        <v>1298</v>
      </c>
      <c r="G457" s="9" t="s">
        <v>1233</v>
      </c>
      <c r="H457" s="10" t="s">
        <v>1418</v>
      </c>
      <c r="I457" s="10"/>
      <c r="J457" s="10"/>
      <c r="K457" s="23" t="s">
        <v>1106</v>
      </c>
      <c r="L457" s="49" t="s">
        <v>1279</v>
      </c>
      <c r="M457" s="59">
        <v>5</v>
      </c>
      <c r="N457" s="24" t="s">
        <v>950</v>
      </c>
      <c r="O457" s="23" t="s">
        <v>117</v>
      </c>
      <c r="P457" s="24">
        <v>1</v>
      </c>
      <c r="Q457" s="25"/>
      <c r="R457" s="25"/>
      <c r="S457" s="24"/>
      <c r="T457" s="25"/>
      <c r="U457" s="25"/>
      <c r="V457" s="25"/>
    </row>
    <row r="458" spans="1:22" ht="48" x14ac:dyDescent="0.25">
      <c r="A458" s="23" t="s">
        <v>116</v>
      </c>
      <c r="B458" s="262" t="s">
        <v>673</v>
      </c>
      <c r="C458" s="30" t="s">
        <v>154</v>
      </c>
      <c r="D458" s="47" t="s">
        <v>742</v>
      </c>
      <c r="E458" s="47" t="s">
        <v>686</v>
      </c>
      <c r="F458" s="47" t="s">
        <v>1246</v>
      </c>
      <c r="G458" s="14" t="s">
        <v>1233</v>
      </c>
      <c r="H458" s="47" t="s">
        <v>1418</v>
      </c>
      <c r="I458" s="10"/>
      <c r="J458" s="10"/>
      <c r="K458" s="23" t="s">
        <v>950</v>
      </c>
      <c r="L458" s="23" t="s">
        <v>117</v>
      </c>
      <c r="M458" s="59">
        <v>1</v>
      </c>
      <c r="N458" s="24" t="s">
        <v>1106</v>
      </c>
      <c r="O458" s="49" t="s">
        <v>1279</v>
      </c>
      <c r="P458" s="24">
        <v>2.5</v>
      </c>
      <c r="Q458" s="25"/>
      <c r="R458" s="25"/>
      <c r="S458" s="24"/>
      <c r="T458" s="25"/>
      <c r="U458" s="25"/>
      <c r="V458" s="25"/>
    </row>
    <row r="459" spans="1:22" ht="48" x14ac:dyDescent="0.25">
      <c r="A459" s="23" t="s">
        <v>1879</v>
      </c>
      <c r="B459" s="431" t="s">
        <v>1880</v>
      </c>
      <c r="C459" s="30" t="s">
        <v>1881</v>
      </c>
      <c r="D459" s="47" t="s">
        <v>1412</v>
      </c>
      <c r="E459" s="47" t="s">
        <v>686</v>
      </c>
      <c r="F459" s="47" t="s">
        <v>1300</v>
      </c>
      <c r="G459" s="14" t="s">
        <v>1233</v>
      </c>
      <c r="H459" s="47" t="s">
        <v>1418</v>
      </c>
      <c r="I459" s="10"/>
      <c r="J459" s="10"/>
      <c r="K459" s="23" t="s">
        <v>950</v>
      </c>
      <c r="L459" s="23" t="s">
        <v>117</v>
      </c>
      <c r="M459" s="59">
        <v>1</v>
      </c>
      <c r="N459" s="24" t="s">
        <v>1106</v>
      </c>
      <c r="O459" s="49" t="s">
        <v>1279</v>
      </c>
      <c r="P459" s="24">
        <v>3.5</v>
      </c>
      <c r="Q459" s="25"/>
      <c r="R459" s="25"/>
      <c r="S459" s="24"/>
      <c r="T459" s="25"/>
      <c r="U459" s="25"/>
      <c r="V459" s="25"/>
    </row>
    <row r="460" spans="1:22" ht="84" x14ac:dyDescent="0.25">
      <c r="A460" s="81" t="s">
        <v>1492</v>
      </c>
      <c r="B460" s="45"/>
      <c r="C460" s="41" t="s">
        <v>344</v>
      </c>
      <c r="D460" s="100"/>
      <c r="E460" s="100"/>
      <c r="F460" s="100"/>
      <c r="G460" s="100"/>
      <c r="H460" s="100"/>
      <c r="I460" s="100"/>
      <c r="J460" s="100"/>
      <c r="K460" s="102"/>
      <c r="L460" s="102"/>
      <c r="M460" s="244"/>
      <c r="N460" s="101"/>
      <c r="O460" s="102"/>
      <c r="P460" s="101"/>
      <c r="Q460" s="102"/>
      <c r="R460" s="102"/>
      <c r="S460" s="101"/>
      <c r="T460" s="102"/>
      <c r="U460" s="102"/>
      <c r="V460" s="102"/>
    </row>
    <row r="461" spans="1:22" ht="144" x14ac:dyDescent="0.25">
      <c r="A461" s="43" t="s">
        <v>1493</v>
      </c>
      <c r="B461" s="44"/>
      <c r="C461" s="43" t="s">
        <v>1495</v>
      </c>
      <c r="D461" s="103"/>
      <c r="E461" s="103"/>
      <c r="F461" s="103"/>
      <c r="G461" s="103"/>
      <c r="H461" s="103"/>
      <c r="I461" s="103"/>
      <c r="J461" s="103"/>
      <c r="K461" s="105"/>
      <c r="L461" s="105"/>
      <c r="M461" s="245"/>
      <c r="N461" s="104"/>
      <c r="O461" s="105"/>
      <c r="P461" s="104"/>
      <c r="Q461" s="105"/>
      <c r="R461" s="105"/>
      <c r="S461" s="104"/>
      <c r="T461" s="105"/>
      <c r="U461" s="105"/>
      <c r="V461" s="105"/>
    </row>
    <row r="462" spans="1:22" ht="60" x14ac:dyDescent="0.25">
      <c r="A462" s="391" t="s">
        <v>1617</v>
      </c>
      <c r="B462" s="399"/>
      <c r="C462" s="391" t="s">
        <v>336</v>
      </c>
      <c r="D462" s="422"/>
      <c r="E462" s="422"/>
      <c r="F462" s="422"/>
      <c r="G462" s="422"/>
      <c r="H462" s="422"/>
      <c r="I462" s="422"/>
      <c r="J462" s="422"/>
      <c r="K462" s="419"/>
      <c r="L462" s="419"/>
      <c r="M462" s="420"/>
      <c r="N462" s="421"/>
      <c r="O462" s="419"/>
      <c r="P462" s="421"/>
      <c r="Q462" s="419"/>
      <c r="R462" s="419"/>
      <c r="S462" s="421"/>
      <c r="T462" s="419"/>
      <c r="U462" s="419"/>
      <c r="V462" s="419"/>
    </row>
    <row r="463" spans="1:22" ht="60" x14ac:dyDescent="0.25">
      <c r="A463" s="23" t="s">
        <v>822</v>
      </c>
      <c r="B463" s="262" t="s">
        <v>674</v>
      </c>
      <c r="C463" s="23" t="s">
        <v>1276</v>
      </c>
      <c r="D463" s="10" t="s">
        <v>1024</v>
      </c>
      <c r="E463" s="10" t="s">
        <v>686</v>
      </c>
      <c r="F463" s="10" t="s">
        <v>1025</v>
      </c>
      <c r="G463" s="9" t="s">
        <v>1233</v>
      </c>
      <c r="H463" s="24" t="s">
        <v>1418</v>
      </c>
      <c r="I463" s="10"/>
      <c r="J463" s="10"/>
      <c r="K463" s="246" t="s">
        <v>921</v>
      </c>
      <c r="L463" s="246" t="s">
        <v>922</v>
      </c>
      <c r="M463" s="247">
        <v>2</v>
      </c>
      <c r="N463" s="24"/>
      <c r="O463" s="25"/>
      <c r="P463" s="24"/>
      <c r="Q463" s="25"/>
      <c r="R463" s="25"/>
      <c r="S463" s="24"/>
      <c r="T463" s="25"/>
      <c r="U463" s="25"/>
      <c r="V463" s="25"/>
    </row>
    <row r="464" spans="1:22" ht="60" x14ac:dyDescent="0.25">
      <c r="A464" s="23" t="s">
        <v>1032</v>
      </c>
      <c r="B464" s="262" t="s">
        <v>675</v>
      </c>
      <c r="C464" s="23" t="s">
        <v>1316</v>
      </c>
      <c r="D464" s="10" t="s">
        <v>1416</v>
      </c>
      <c r="E464" s="10" t="s">
        <v>686</v>
      </c>
      <c r="F464" s="10" t="s">
        <v>1280</v>
      </c>
      <c r="G464" s="27" t="s">
        <v>1233</v>
      </c>
      <c r="H464" s="24" t="s">
        <v>1418</v>
      </c>
      <c r="I464" s="10"/>
      <c r="J464" s="10"/>
      <c r="K464" s="246" t="s">
        <v>921</v>
      </c>
      <c r="L464" s="246" t="s">
        <v>922</v>
      </c>
      <c r="M464" s="247">
        <v>2</v>
      </c>
      <c r="N464" s="24"/>
      <c r="O464" s="25"/>
      <c r="P464" s="24"/>
      <c r="Q464" s="25"/>
      <c r="R464" s="25"/>
      <c r="S464" s="24"/>
      <c r="T464" s="25"/>
      <c r="U464" s="25"/>
      <c r="V464" s="25"/>
    </row>
    <row r="465" spans="1:22" ht="72" x14ac:dyDescent="0.25">
      <c r="A465" s="23" t="s">
        <v>1232</v>
      </c>
      <c r="B465" s="262" t="s">
        <v>676</v>
      </c>
      <c r="C465" s="23" t="s">
        <v>1283</v>
      </c>
      <c r="D465" s="10" t="s">
        <v>1412</v>
      </c>
      <c r="E465" s="10" t="s">
        <v>686</v>
      </c>
      <c r="F465" s="10" t="s">
        <v>1300</v>
      </c>
      <c r="G465" s="27" t="s">
        <v>1233</v>
      </c>
      <c r="H465" s="24" t="s">
        <v>1418</v>
      </c>
      <c r="I465" s="10"/>
      <c r="J465" s="10"/>
      <c r="K465" s="246" t="s">
        <v>921</v>
      </c>
      <c r="L465" s="246" t="s">
        <v>922</v>
      </c>
      <c r="M465" s="247">
        <v>3</v>
      </c>
      <c r="N465" s="24"/>
      <c r="O465" s="25"/>
      <c r="P465" s="24"/>
      <c r="Q465" s="25"/>
      <c r="R465" s="25"/>
      <c r="S465" s="24"/>
      <c r="T465" s="25"/>
      <c r="U465" s="25"/>
      <c r="V465" s="25"/>
    </row>
    <row r="466" spans="1:22" ht="72" x14ac:dyDescent="0.25">
      <c r="A466" s="391" t="s">
        <v>1618</v>
      </c>
      <c r="B466" s="399"/>
      <c r="C466" s="391" t="s">
        <v>337</v>
      </c>
      <c r="D466" s="422"/>
      <c r="E466" s="422"/>
      <c r="F466" s="422"/>
      <c r="G466" s="422"/>
      <c r="H466" s="422"/>
      <c r="I466" s="422"/>
      <c r="J466" s="422"/>
      <c r="K466" s="419"/>
      <c r="L466" s="419"/>
      <c r="M466" s="420"/>
      <c r="N466" s="421"/>
      <c r="O466" s="419"/>
      <c r="P466" s="421"/>
      <c r="Q466" s="419"/>
      <c r="R466" s="419"/>
      <c r="S466" s="421"/>
      <c r="T466" s="419"/>
      <c r="U466" s="419"/>
      <c r="V466" s="419"/>
    </row>
    <row r="467" spans="1:22" ht="36" x14ac:dyDescent="0.25">
      <c r="A467" s="391" t="s">
        <v>1619</v>
      </c>
      <c r="B467" s="399"/>
      <c r="C467" s="391" t="s">
        <v>338</v>
      </c>
      <c r="D467" s="422"/>
      <c r="E467" s="422"/>
      <c r="F467" s="422"/>
      <c r="G467" s="422"/>
      <c r="H467" s="422"/>
      <c r="I467" s="422"/>
      <c r="J467" s="422"/>
      <c r="K467" s="419"/>
      <c r="L467" s="419"/>
      <c r="M467" s="420"/>
      <c r="N467" s="421"/>
      <c r="O467" s="419"/>
      <c r="P467" s="421"/>
      <c r="Q467" s="419"/>
      <c r="R467" s="419"/>
      <c r="S467" s="421"/>
      <c r="T467" s="419"/>
      <c r="U467" s="419"/>
      <c r="V467" s="419"/>
    </row>
    <row r="468" spans="1:22" ht="72" x14ac:dyDescent="0.25">
      <c r="A468" s="391" t="s">
        <v>1620</v>
      </c>
      <c r="B468" s="399"/>
      <c r="C468" s="391" t="s">
        <v>339</v>
      </c>
      <c r="D468" s="422"/>
      <c r="E468" s="422"/>
      <c r="F468" s="422"/>
      <c r="G468" s="422"/>
      <c r="H468" s="422"/>
      <c r="I468" s="422"/>
      <c r="J468" s="422"/>
      <c r="K468" s="419"/>
      <c r="L468" s="419"/>
      <c r="M468" s="420"/>
      <c r="N468" s="421"/>
      <c r="O468" s="419"/>
      <c r="P468" s="421"/>
      <c r="Q468" s="419"/>
      <c r="R468" s="419"/>
      <c r="S468" s="421"/>
      <c r="T468" s="419"/>
      <c r="U468" s="419"/>
      <c r="V468" s="419"/>
    </row>
    <row r="469" spans="1:22" ht="60" x14ac:dyDescent="0.25">
      <c r="A469" s="43" t="s">
        <v>1494</v>
      </c>
      <c r="B469" s="44"/>
      <c r="C469" s="43" t="s">
        <v>1496</v>
      </c>
      <c r="D469" s="103"/>
      <c r="E469" s="103"/>
      <c r="F469" s="103"/>
      <c r="G469" s="103"/>
      <c r="H469" s="103"/>
      <c r="I469" s="103"/>
      <c r="J469" s="103"/>
      <c r="K469" s="105"/>
      <c r="L469" s="105"/>
      <c r="M469" s="245"/>
      <c r="N469" s="104"/>
      <c r="O469" s="105"/>
      <c r="P469" s="104"/>
      <c r="Q469" s="105"/>
      <c r="R469" s="105"/>
      <c r="S469" s="104"/>
      <c r="T469" s="105"/>
      <c r="U469" s="105"/>
      <c r="V469" s="105"/>
    </row>
    <row r="470" spans="1:22" ht="84" x14ac:dyDescent="0.25">
      <c r="A470" s="391" t="s">
        <v>340</v>
      </c>
      <c r="B470" s="399"/>
      <c r="C470" s="391" t="s">
        <v>342</v>
      </c>
      <c r="D470" s="422"/>
      <c r="E470" s="422"/>
      <c r="F470" s="422"/>
      <c r="G470" s="422"/>
      <c r="H470" s="422"/>
      <c r="I470" s="422"/>
      <c r="J470" s="422"/>
      <c r="K470" s="419"/>
      <c r="L470" s="419"/>
      <c r="M470" s="420"/>
      <c r="N470" s="421"/>
      <c r="O470" s="419"/>
      <c r="P470" s="421"/>
      <c r="Q470" s="419"/>
      <c r="R470" s="419"/>
      <c r="S470" s="421"/>
      <c r="T470" s="419"/>
      <c r="U470" s="419"/>
      <c r="V470" s="419"/>
    </row>
    <row r="471" spans="1:22" ht="24" x14ac:dyDescent="0.25">
      <c r="A471" s="391" t="s">
        <v>341</v>
      </c>
      <c r="B471" s="399"/>
      <c r="C471" s="391" t="s">
        <v>343</v>
      </c>
      <c r="D471" s="422"/>
      <c r="E471" s="422"/>
      <c r="F471" s="422"/>
      <c r="G471" s="422"/>
      <c r="H471" s="422"/>
      <c r="I471" s="422"/>
      <c r="J471" s="422"/>
      <c r="K471" s="419"/>
      <c r="L471" s="419"/>
      <c r="M471" s="420"/>
      <c r="N471" s="421"/>
      <c r="O471" s="419"/>
      <c r="P471" s="421"/>
      <c r="Q471" s="419"/>
      <c r="R471" s="419"/>
      <c r="S471" s="421"/>
      <c r="T471" s="419"/>
      <c r="U471" s="419"/>
      <c r="V471" s="419"/>
    </row>
    <row r="472" spans="1:22" x14ac:dyDescent="0.25">
      <c r="A472" s="352"/>
      <c r="B472" s="352"/>
      <c r="C472" s="352"/>
      <c r="D472" s="353"/>
      <c r="E472" s="353"/>
      <c r="F472" s="353"/>
      <c r="G472" s="353"/>
      <c r="H472" s="353"/>
      <c r="I472" s="353"/>
      <c r="J472" s="353"/>
      <c r="K472" s="352"/>
      <c r="L472" s="352"/>
      <c r="M472" s="354"/>
      <c r="N472" s="353"/>
      <c r="O472" s="352"/>
      <c r="P472" s="353"/>
      <c r="Q472" s="352"/>
      <c r="R472" s="352"/>
      <c r="S472" s="353"/>
      <c r="T472" s="352"/>
      <c r="U472" s="352"/>
      <c r="V472" s="352"/>
    </row>
    <row r="473" spans="1:22" ht="15.75" x14ac:dyDescent="0.25">
      <c r="A473" s="287" t="s">
        <v>976</v>
      </c>
    </row>
  </sheetData>
  <autoFilter ref="A8:V471" xr:uid="{00000000-0009-0000-0000-000002000000}"/>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25" right="0.25" top="0.75" bottom="0.75" header="0.3" footer="0.3"/>
  <pageSetup paperSize="9" scale="58"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1"/>
  <sheetViews>
    <sheetView view="pageLayout" topLeftCell="A82" zoomScaleNormal="100" workbookViewId="0">
      <selection activeCell="I99" sqref="I99"/>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495" t="s">
        <v>388</v>
      </c>
      <c r="D1" s="495"/>
      <c r="E1" s="495"/>
      <c r="F1" s="495"/>
    </row>
    <row r="2" spans="1:17" ht="15.75" x14ac:dyDescent="0.25">
      <c r="C2" s="496" t="s">
        <v>389</v>
      </c>
      <c r="D2" s="496"/>
      <c r="E2" s="496"/>
      <c r="F2" s="496"/>
    </row>
    <row r="3" spans="1:17" ht="15.75" x14ac:dyDescent="0.25">
      <c r="A3" s="146"/>
      <c r="C3" s="496" t="s">
        <v>390</v>
      </c>
      <c r="D3" s="496"/>
      <c r="E3" s="496"/>
      <c r="F3" s="496"/>
    </row>
    <row r="4" spans="1:17" ht="38.25" customHeight="1" x14ac:dyDescent="0.25">
      <c r="A4" s="291" t="s">
        <v>977</v>
      </c>
    </row>
    <row r="5" spans="1:17" ht="75" customHeight="1" x14ac:dyDescent="0.25">
      <c r="A5" s="444" t="s">
        <v>267</v>
      </c>
      <c r="B5" s="445" t="s">
        <v>978</v>
      </c>
      <c r="C5" s="446" t="s">
        <v>979</v>
      </c>
      <c r="D5" s="145" t="s">
        <v>266</v>
      </c>
      <c r="E5" s="145" t="s">
        <v>265</v>
      </c>
      <c r="F5" s="145" t="s">
        <v>264</v>
      </c>
      <c r="G5" s="145" t="s">
        <v>263</v>
      </c>
      <c r="I5" s="144" t="s">
        <v>262</v>
      </c>
      <c r="K5" s="144" t="s">
        <v>261</v>
      </c>
      <c r="M5" t="s">
        <v>260</v>
      </c>
      <c r="O5" t="s">
        <v>259</v>
      </c>
    </row>
    <row r="6" spans="1:17" ht="16.5" thickBot="1" x14ac:dyDescent="0.3">
      <c r="A6" s="439" t="s">
        <v>258</v>
      </c>
      <c r="B6" s="123" t="s">
        <v>902</v>
      </c>
      <c r="C6" s="449">
        <f>'3 lentele'!M333+'3 lentele'!M335+'3 lentele'!M336+'3 lentele'!M337+'3 lentele'!M338</f>
        <v>5</v>
      </c>
      <c r="E6" s="141"/>
      <c r="G6" s="137"/>
      <c r="I6" s="143"/>
      <c r="K6" s="138"/>
      <c r="M6" s="137">
        <v>8</v>
      </c>
      <c r="O6" s="136"/>
    </row>
    <row r="7" spans="1:17" ht="16.5" thickBot="1" x14ac:dyDescent="0.3">
      <c r="A7" s="440" t="s">
        <v>1668</v>
      </c>
      <c r="B7" s="115" t="s">
        <v>1327</v>
      </c>
      <c r="C7" s="449">
        <f>'3 lentele'!M330+'3 lentele'!M331+'3 lentele'!M332+'3 lentele'!M340+'3 lentele'!M342+'3 lentele'!M343+'3 lentele'!M344+'3 lentele'!M345+'3 lentele'!M347+'3 lentele'!M348+'3 lentele'!M349+'3 lentele'!M350+'3 lentele'!M351+'3 lentele'!M352+'3 lentele'!M355+'3 lentele'!M357+'3 lentele'!M358+'3 lentele'!M359+'3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lentele'!M166</f>
        <v>91</v>
      </c>
      <c r="E7" s="141"/>
      <c r="G7" s="140">
        <v>2350</v>
      </c>
      <c r="I7" s="139"/>
      <c r="K7" s="138"/>
      <c r="M7" s="137">
        <v>100</v>
      </c>
      <c r="O7" s="136"/>
    </row>
    <row r="8" spans="1:17" ht="16.5" thickBot="1" x14ac:dyDescent="0.3">
      <c r="A8" s="440" t="s">
        <v>1670</v>
      </c>
      <c r="B8" s="115" t="s">
        <v>98</v>
      </c>
      <c r="C8" s="449">
        <f>'3 lentele'!P330+'3 lentele'!P331+'3 lentele'!P332+'3 lentele'!M334+'3 lentele'!P340+'3 lentele'!M341+'3 lentele'!P342+'3 lentele'!P343+'3 lentele'!P344+'3 lentele'!P345+'3 lentele'!M346+'3 lentele'!P347+'3 lentele'!P348+'3 lentele'!P349+'3 lentele'!P350+'3 lentele'!P351+'3 lentele'!P352+'3 lentele'!M353+'3 lentele'!M354+'3 lentele'!P355+'3 lentele'!P357+'3 lentele'!P358+'3 lentele'!P359+'3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lentele'!P166</f>
        <v>30227</v>
      </c>
      <c r="D8">
        <v>1.5</v>
      </c>
      <c r="E8" s="142">
        <v>6.59</v>
      </c>
      <c r="G8" s="137"/>
      <c r="I8" s="139">
        <v>4</v>
      </c>
      <c r="K8" s="138">
        <v>10.61</v>
      </c>
      <c r="M8" s="137">
        <v>6.7519999999999998</v>
      </c>
      <c r="O8" s="136">
        <v>3.3</v>
      </c>
    </row>
    <row r="9" spans="1:17" ht="16.5" thickBot="1" x14ac:dyDescent="0.3">
      <c r="A9" s="440" t="s">
        <v>1671</v>
      </c>
      <c r="B9" s="115" t="s">
        <v>99</v>
      </c>
      <c r="C9" s="449">
        <f>'3 lentele'!S330+'3 lentele'!S331+'3 lentele'!S332+'3 lentele'!P334+'3 lentele'!S340+'3 lentele'!P341+'3 lentele'!S342+'3 lentele'!S343+'3 lentele'!S344+'3 lentele'!S345+'3 lentele'!P346+'3 lentele'!S347+'3 lentele'!S348+'3 lentele'!S349+'3 lentele'!S350+'3 lentele'!S351+'3 lentele'!S352+'3 lentele'!P353+'3 lentele'!P354+'3 lentele'!S355+'3 lentele'!S357+'3 lentele'!S358+'3 lentele'!S359+'3 lentele'!S361+'3 lentele'!S362+'3 lentele'!S363+'3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lentele'!S360+'3 lentele'!S166</f>
        <v>67</v>
      </c>
      <c r="E9" s="141"/>
      <c r="G9" s="140">
        <v>1000</v>
      </c>
      <c r="I9" s="139"/>
      <c r="K9" s="138">
        <v>64945</v>
      </c>
      <c r="M9" s="137"/>
      <c r="O9" s="136">
        <v>5000</v>
      </c>
    </row>
    <row r="10" spans="1:17" ht="26.25" thickBot="1" x14ac:dyDescent="0.3">
      <c r="A10" s="439" t="s">
        <v>903</v>
      </c>
      <c r="B10" s="123" t="s">
        <v>904</v>
      </c>
      <c r="C10" s="449">
        <f>'3 lentele'!P113+'3 lentele'!P115+'3 lentele'!P116+'3 lentele'!M122+'3 lentele'!M123+'3 lentele'!M124+'3 lentele'!P125+'3 lentele'!S114</f>
        <v>99307</v>
      </c>
      <c r="D10">
        <v>4</v>
      </c>
      <c r="E10" s="142">
        <v>81943</v>
      </c>
      <c r="G10" s="137"/>
      <c r="I10" s="139">
        <v>2</v>
      </c>
      <c r="K10" s="138">
        <v>1530029</v>
      </c>
      <c r="M10" s="137">
        <v>13</v>
      </c>
      <c r="O10" s="136">
        <v>61000</v>
      </c>
      <c r="Q10" s="175"/>
    </row>
    <row r="11" spans="1:17" ht="16.5" thickBot="1" x14ac:dyDescent="0.3">
      <c r="A11" s="439" t="s">
        <v>905</v>
      </c>
      <c r="B11" s="123" t="s">
        <v>906</v>
      </c>
      <c r="C11" s="449">
        <f>'3 lentele'!M60+'3 lentele'!M61+'3 lentele'!M62+'3 lentele'!M63+'3 lentele'!M65+'3 lentele'!M66+'3 lentele'!M68+'3 lentele'!M69+'3 lentele'!M72+'3 lentele'!M73+'3 lentele'!M74+'3 lentele'!M75+'3 lentele'!M77+'3 lentele'!M78+'3 lentele'!M79+'3 lentele'!P70+'3 lentele'!M84</f>
        <v>25.884999999999998</v>
      </c>
      <c r="D11">
        <v>3</v>
      </c>
      <c r="E11" s="142">
        <v>1000</v>
      </c>
      <c r="G11" s="137"/>
      <c r="I11" s="139">
        <v>3719</v>
      </c>
      <c r="K11" s="138">
        <v>17743</v>
      </c>
      <c r="M11" s="137">
        <v>800</v>
      </c>
      <c r="O11" s="136">
        <v>250</v>
      </c>
    </row>
    <row r="12" spans="1:17" ht="16.5" thickBot="1" x14ac:dyDescent="0.3">
      <c r="A12" s="442" t="s">
        <v>237</v>
      </c>
      <c r="B12" s="116" t="s">
        <v>236</v>
      </c>
      <c r="C12" s="449">
        <v>0</v>
      </c>
      <c r="E12" s="141"/>
      <c r="G12" s="137"/>
      <c r="I12" s="139"/>
      <c r="K12" s="138"/>
      <c r="M12" s="137"/>
      <c r="O12" s="136">
        <v>2</v>
      </c>
    </row>
    <row r="13" spans="1:17" ht="16.5" thickBot="1" x14ac:dyDescent="0.3">
      <c r="A13" s="443" t="s">
        <v>110</v>
      </c>
      <c r="B13" s="116" t="s">
        <v>1240</v>
      </c>
      <c r="C13" s="449">
        <f>'3 lentele'!M445+'3 lentele'!M446+'3 lentele'!M447+'3 lentele'!M450</f>
        <v>0.97560000000000002</v>
      </c>
      <c r="E13" s="141"/>
      <c r="G13" s="137"/>
      <c r="I13" s="139"/>
      <c r="K13" s="138"/>
      <c r="M13" s="137">
        <v>1465</v>
      </c>
      <c r="O13" s="136"/>
    </row>
    <row r="14" spans="1:17" ht="16.5" thickBot="1" x14ac:dyDescent="0.3">
      <c r="A14" s="442" t="s">
        <v>235</v>
      </c>
      <c r="B14" s="116" t="s">
        <v>234</v>
      </c>
      <c r="C14" s="449">
        <v>0</v>
      </c>
      <c r="E14" s="141"/>
      <c r="G14" s="137"/>
      <c r="I14" s="139"/>
      <c r="K14" s="138"/>
      <c r="M14" s="137"/>
      <c r="O14" s="136"/>
    </row>
    <row r="15" spans="1:17" ht="16.5" thickBot="1" x14ac:dyDescent="0.3">
      <c r="A15" s="443" t="s">
        <v>233</v>
      </c>
      <c r="B15" s="116" t="s">
        <v>232</v>
      </c>
      <c r="C15" s="449">
        <v>0</v>
      </c>
      <c r="E15" s="141"/>
      <c r="G15" s="137"/>
      <c r="I15" s="139"/>
      <c r="K15" s="138"/>
      <c r="M15" s="137">
        <v>1465</v>
      </c>
      <c r="O15" s="136"/>
    </row>
    <row r="16" spans="1:17" ht="27" thickBot="1" x14ac:dyDescent="0.3">
      <c r="A16" s="440" t="s">
        <v>241</v>
      </c>
      <c r="B16" s="116" t="s">
        <v>240</v>
      </c>
      <c r="C16" s="449">
        <v>0</v>
      </c>
      <c r="E16" s="141"/>
      <c r="G16" s="137"/>
      <c r="I16" s="139"/>
      <c r="K16" s="138"/>
      <c r="M16" s="137">
        <v>748</v>
      </c>
      <c r="O16" s="136"/>
    </row>
    <row r="17" spans="1:15" ht="16.5" thickBot="1" x14ac:dyDescent="0.3">
      <c r="A17" s="442" t="s">
        <v>1036</v>
      </c>
      <c r="B17" s="116" t="s">
        <v>1037</v>
      </c>
      <c r="C17" s="449">
        <f>'3 lentele'!S145+'3 lentele'!S146+'3 lentele'!S147+'3 lentele'!M149+'3 lentele'!M150+'3 lentele'!S152+'3 lentele'!S153+'3 lentele'!P154+'3 lentele'!P155+'3 lentele'!P156+'3 lentele'!P158+'3 lentele'!P165+'3 lentele'!P167+'3 lentele'!P168+'3 lentele'!P169+'3 lentele'!M177+'3 lentele'!M178+'3 lentele'!M179+'3 lentele'!P180+'3 lentele'!P181+'3 lentele'!P192+'3 lentele'!P193+'3 lentele'!S195+'3 lentele'!S196+'3 lentele'!P197+'3 lentele'!M198+'3 lentele'!M199+'3 lentele'!M200+'3 lentele'!M201+'3 lentele'!M194</f>
        <v>14799</v>
      </c>
      <c r="E17" s="141"/>
      <c r="G17" s="137"/>
      <c r="I17" s="139"/>
      <c r="K17" s="138"/>
      <c r="M17" s="137"/>
      <c r="O17" s="136"/>
    </row>
    <row r="18" spans="1:15" ht="26.25" thickBot="1" x14ac:dyDescent="0.3">
      <c r="A18" s="439" t="s">
        <v>907</v>
      </c>
      <c r="B18" s="123" t="s">
        <v>908</v>
      </c>
      <c r="C18" s="449">
        <f>'3 lentele'!P247+'3 lentele'!P248+'3 lentele'!P249+'3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f>
        <v>340336</v>
      </c>
      <c r="E18" s="141"/>
      <c r="G18" s="137"/>
      <c r="I18" s="139"/>
      <c r="K18" s="138"/>
      <c r="M18" s="137"/>
      <c r="O18" s="136"/>
    </row>
    <row r="19" spans="1:15" ht="16.5" thickBot="1" x14ac:dyDescent="0.3">
      <c r="A19" s="439" t="s">
        <v>909</v>
      </c>
      <c r="B19" s="123" t="s">
        <v>910</v>
      </c>
      <c r="C19" s="478">
        <f>'3 lentele'!M17+'3 lentele'!M25+'3 lentele'!M37+'3 lentele'!M38+'3 lentele'!M39+'3 lentele'!M40+'3 lentele'!M41+'3 lentele'!M42+'3 lentele'!M43+'3 lentele'!M44+'3 lentele'!M45+'3 lentele'!M46+'3 lentele'!M47+'3 lentele'!M48+'3 lentele'!P49+'3 lentele'!M50+'3 lentele'!M51+'3 lentele'!M52+'3 lentele'!M53+'3 lentele'!M54+'3 lentele'!M119+'3 lentele'!M120+'3 lentele'!M121+'3 lentele'!M130+'3 lentele'!M131+'3 lentele'!M132+'3 lentele'!M55+'3 lentele'!P30</f>
        <v>1963517.62</v>
      </c>
      <c r="E19" s="141"/>
      <c r="G19" s="140">
        <v>1</v>
      </c>
      <c r="I19" s="139"/>
      <c r="K19" s="138"/>
      <c r="M19" s="137"/>
      <c r="O19" s="136"/>
    </row>
    <row r="20" spans="1:15" ht="16.5" thickBot="1" x14ac:dyDescent="0.3">
      <c r="A20" s="439" t="s">
        <v>911</v>
      </c>
      <c r="B20" s="123" t="s">
        <v>912</v>
      </c>
      <c r="C20" s="449">
        <f>'3 lentele'!M24+'3 lentele'!M27+'3 lentele'!M30+'3 lentele'!P42+'3 lentele'!M49+'3 lentele'!P50+'3 lentele'!P54+'3 lentele'!M129+'3 lentele'!M324+'3 lentele'!P132</f>
        <v>20139.16</v>
      </c>
      <c r="E20" s="141"/>
      <c r="G20" s="137"/>
      <c r="I20" s="139"/>
      <c r="K20" s="138"/>
      <c r="M20" s="137">
        <v>6</v>
      </c>
      <c r="O20" s="136"/>
    </row>
    <row r="21" spans="1:15" ht="16.5" thickBot="1" x14ac:dyDescent="0.3">
      <c r="A21" s="439" t="s">
        <v>257</v>
      </c>
      <c r="B21" s="123" t="s">
        <v>256</v>
      </c>
      <c r="C21" s="449">
        <v>0</v>
      </c>
      <c r="D21">
        <v>2</v>
      </c>
      <c r="E21" s="142">
        <v>1</v>
      </c>
      <c r="G21" s="137"/>
      <c r="I21" s="139">
        <v>1</v>
      </c>
      <c r="K21" s="138"/>
      <c r="M21" s="137">
        <v>1</v>
      </c>
      <c r="O21" s="136">
        <v>2</v>
      </c>
    </row>
    <row r="22" spans="1:15" ht="16.5" thickBot="1" x14ac:dyDescent="0.3">
      <c r="A22" s="440" t="s">
        <v>69</v>
      </c>
      <c r="B22" s="115" t="s">
        <v>1190</v>
      </c>
      <c r="C22" s="449">
        <f>'3 lentele'!P310+'3 lentele'!P311</f>
        <v>120</v>
      </c>
      <c r="E22" s="142"/>
      <c r="G22" s="137"/>
      <c r="I22" s="139"/>
      <c r="K22" s="138"/>
      <c r="M22" s="137"/>
      <c r="O22" s="136"/>
    </row>
    <row r="23" spans="1:15" ht="26.25" thickBot="1" x14ac:dyDescent="0.3">
      <c r="A23" s="439" t="s">
        <v>913</v>
      </c>
      <c r="B23" s="123" t="s">
        <v>914</v>
      </c>
      <c r="C23" s="450">
        <f>'3 lentele'!M413+'3 lentele'!M415+'3 lentele'!M417+'3 lentele'!P420+'3 lentele'!M421+'3 lentele'!M422+'3 lentele'!M423+'3 lentele'!M424+'3 lentele'!M426</f>
        <v>4030</v>
      </c>
      <c r="E23" s="141"/>
      <c r="G23" s="140">
        <v>200</v>
      </c>
      <c r="I23" s="139"/>
      <c r="K23" s="138"/>
      <c r="M23" s="137">
        <v>10000</v>
      </c>
      <c r="O23" s="136">
        <v>5000</v>
      </c>
    </row>
    <row r="24" spans="1:15" ht="26.25" thickBot="1" x14ac:dyDescent="0.3">
      <c r="A24" s="439" t="s">
        <v>915</v>
      </c>
      <c r="B24" s="123" t="s">
        <v>916</v>
      </c>
      <c r="C24" s="449">
        <f>'3 lentele'!P417+'3 lentele'!M427+'3 lentele'!M428</f>
        <v>10137</v>
      </c>
      <c r="E24" s="122"/>
      <c r="G24" s="118"/>
      <c r="I24" s="128"/>
      <c r="K24" s="126"/>
      <c r="M24" s="118"/>
      <c r="O24" s="120"/>
    </row>
    <row r="25" spans="1:15" ht="26.25" thickBot="1" x14ac:dyDescent="0.3">
      <c r="A25" s="439" t="s">
        <v>917</v>
      </c>
      <c r="B25" s="123" t="s">
        <v>918</v>
      </c>
      <c r="C25" s="449">
        <f>'3 lentele'!P413+'3 lentele'!S417+'3 lentele'!S420+'3 lentele'!P421+'3 lentele'!P422+'3 lentele'!P423+'3 lentele'!P424+'3 lentele'!P425+'3 lentele'!P426+'3 lentele'!P415+'3 lentele'!M430+'3 lentele'!M431+'3 lentele'!M418</f>
        <v>7414</v>
      </c>
      <c r="E25" s="122"/>
      <c r="G25" s="118"/>
      <c r="I25" s="128">
        <v>1</v>
      </c>
      <c r="K25" s="126"/>
      <c r="M25" s="118"/>
      <c r="O25" s="120">
        <v>2</v>
      </c>
    </row>
    <row r="26" spans="1:15" ht="26.25" thickBot="1" x14ac:dyDescent="0.3">
      <c r="A26" s="439" t="s">
        <v>919</v>
      </c>
      <c r="B26" s="123" t="s">
        <v>920</v>
      </c>
      <c r="C26" s="450">
        <f>'3 lentele'!M414+'3 lentele'!V417+'3 lentele'!M419+'3 lentele'!S424+'3 lentele'!S426+'3 lentele'!V420+'3 lentele'!M429</f>
        <v>312995</v>
      </c>
      <c r="E26" s="122"/>
      <c r="G26" s="118"/>
      <c r="I26" s="128"/>
      <c r="K26" s="126"/>
      <c r="M26" s="118"/>
      <c r="O26" s="120"/>
    </row>
    <row r="27" spans="1:15" ht="16.5" thickBot="1" x14ac:dyDescent="0.3">
      <c r="A27" s="439" t="s">
        <v>255</v>
      </c>
      <c r="B27" s="123" t="s">
        <v>254</v>
      </c>
      <c r="C27" s="449">
        <v>0</v>
      </c>
      <c r="E27" s="122"/>
      <c r="G27" s="117">
        <v>1</v>
      </c>
      <c r="I27" s="128">
        <v>1</v>
      </c>
      <c r="K27" s="126">
        <v>7</v>
      </c>
      <c r="M27" s="118">
        <v>1</v>
      </c>
      <c r="O27" s="120">
        <v>2</v>
      </c>
    </row>
    <row r="28" spans="1:15" ht="16.5" thickBot="1" x14ac:dyDescent="0.3">
      <c r="A28" s="439" t="s">
        <v>1684</v>
      </c>
      <c r="B28" s="123" t="s">
        <v>1685</v>
      </c>
      <c r="C28" s="449">
        <f>'3 lentele'!P114</f>
        <v>5</v>
      </c>
      <c r="E28" s="122"/>
      <c r="G28" s="117">
        <v>1</v>
      </c>
      <c r="I28" s="128"/>
      <c r="K28" s="126">
        <v>5</v>
      </c>
      <c r="M28" s="118">
        <v>7</v>
      </c>
      <c r="O28" s="120">
        <v>3</v>
      </c>
    </row>
    <row r="29" spans="1:15" ht="26.25" thickBot="1" x14ac:dyDescent="0.3">
      <c r="A29" s="439" t="s">
        <v>921</v>
      </c>
      <c r="B29" s="123" t="s">
        <v>922</v>
      </c>
      <c r="C29" s="449">
        <f>'3 lentele'!M463+'3 lentele'!M464+'3 lentele'!M465</f>
        <v>7</v>
      </c>
      <c r="E29" s="122"/>
      <c r="G29" s="117">
        <v>1</v>
      </c>
      <c r="I29" s="128"/>
      <c r="K29" s="126">
        <v>3</v>
      </c>
      <c r="M29" s="118">
        <v>1</v>
      </c>
      <c r="O29" s="120">
        <v>1</v>
      </c>
    </row>
    <row r="30" spans="1:15" ht="16.5" thickBot="1" x14ac:dyDescent="0.3">
      <c r="A30" s="439" t="s">
        <v>923</v>
      </c>
      <c r="B30" s="123" t="s">
        <v>924</v>
      </c>
      <c r="C30" s="449">
        <f>'3 lentele'!M444+'3 lentele'!P448+'3 lentele'!S455</f>
        <v>69</v>
      </c>
      <c r="E30" s="122"/>
      <c r="G30" s="117">
        <v>1</v>
      </c>
      <c r="I30" s="128"/>
      <c r="K30" s="126"/>
      <c r="M30" s="118"/>
      <c r="O30" s="120">
        <v>2</v>
      </c>
    </row>
    <row r="31" spans="1:15" ht="16.5" thickBot="1" x14ac:dyDescent="0.3">
      <c r="A31" s="443" t="s">
        <v>65</v>
      </c>
      <c r="B31" s="116" t="s">
        <v>66</v>
      </c>
      <c r="C31" s="449">
        <f>'3 lentele'!P449</f>
        <v>3</v>
      </c>
      <c r="D31">
        <v>1.5</v>
      </c>
      <c r="E31" s="135">
        <v>0.9</v>
      </c>
      <c r="G31" s="117">
        <v>1</v>
      </c>
      <c r="I31" s="129">
        <v>9.8000000000000007</v>
      </c>
      <c r="K31" s="126">
        <v>11</v>
      </c>
      <c r="M31" s="118">
        <v>1.5</v>
      </c>
      <c r="O31" s="120">
        <v>0.8</v>
      </c>
    </row>
    <row r="32" spans="1:15" ht="16.5" thickBot="1" x14ac:dyDescent="0.3">
      <c r="A32" s="443" t="s">
        <v>1241</v>
      </c>
      <c r="B32" s="116" t="s">
        <v>1242</v>
      </c>
      <c r="C32" s="449">
        <f>'3 lentele'!P445+'3 lentele'!P446+'3 lentele'!P447+'3 lentele'!P450</f>
        <v>5</v>
      </c>
      <c r="E32" s="122"/>
      <c r="G32" s="118"/>
      <c r="I32" s="128"/>
      <c r="K32" s="126"/>
      <c r="M32" s="118"/>
      <c r="O32" s="120"/>
    </row>
    <row r="33" spans="1:15" ht="16.5" thickBot="1" x14ac:dyDescent="0.3">
      <c r="A33" s="440" t="s">
        <v>1271</v>
      </c>
      <c r="B33" s="115" t="s">
        <v>1272</v>
      </c>
      <c r="C33" s="449">
        <f>'3 lentele'!P409</f>
        <v>1</v>
      </c>
      <c r="D33">
        <v>3</v>
      </c>
      <c r="E33" s="122"/>
      <c r="G33" s="117">
        <v>3</v>
      </c>
      <c r="I33" s="128">
        <v>2</v>
      </c>
      <c r="K33" s="126">
        <v>3</v>
      </c>
      <c r="M33" s="118">
        <v>1</v>
      </c>
      <c r="O33" s="120">
        <v>11</v>
      </c>
    </row>
    <row r="34" spans="1:15" ht="16.5" thickBot="1" x14ac:dyDescent="0.3">
      <c r="A34" s="440" t="s">
        <v>1273</v>
      </c>
      <c r="B34" s="115" t="s">
        <v>1274</v>
      </c>
      <c r="C34" s="449">
        <f>'3 lentele'!S409</f>
        <v>1</v>
      </c>
      <c r="E34" s="122"/>
      <c r="G34" s="118"/>
      <c r="I34" s="128">
        <v>3</v>
      </c>
      <c r="K34" s="126">
        <v>9</v>
      </c>
      <c r="M34" s="118"/>
      <c r="O34" s="120">
        <v>2</v>
      </c>
    </row>
    <row r="35" spans="1:15" ht="16.5" thickBot="1" x14ac:dyDescent="0.3">
      <c r="A35" s="439" t="s">
        <v>925</v>
      </c>
      <c r="B35" s="123" t="s">
        <v>926</v>
      </c>
      <c r="C35" s="449">
        <f>'3 lentele'!M26+'3 lentele'!M28+'3 lentele'!M29+'3 lentele'!M31+'3 lentele'!M32+'3 lentele'!M33+'3 lentele'!M117+'3 lentele'!M118+'3 lentele'!M160+'3 lentele'!M302+'3 lentele'!M303+'3 lentele'!M304+'3 lentele'!M305+'3 lentele'!M306+'3 lentele'!M307</f>
        <v>15</v>
      </c>
      <c r="E35" s="122"/>
      <c r="G35" s="118"/>
      <c r="I35" s="128"/>
      <c r="K35" s="126">
        <v>58.9</v>
      </c>
      <c r="M35" s="118"/>
      <c r="O35" s="120"/>
    </row>
    <row r="36" spans="1:15" ht="16.5" thickBot="1" x14ac:dyDescent="0.3">
      <c r="A36" s="439" t="s">
        <v>1686</v>
      </c>
      <c r="B36" s="123" t="s">
        <v>1689</v>
      </c>
      <c r="C36" s="449">
        <f>'3 lentele'!M86+'3 lentele'!M92+'3 lentele'!M93</f>
        <v>3</v>
      </c>
      <c r="E36" s="122"/>
      <c r="G36" s="127"/>
      <c r="I36" s="121"/>
      <c r="K36" s="126">
        <v>1384</v>
      </c>
      <c r="M36" s="118">
        <v>1500</v>
      </c>
      <c r="O36" s="120"/>
    </row>
    <row r="37" spans="1:15" ht="16.5" thickBot="1" x14ac:dyDescent="0.3">
      <c r="A37" s="440" t="s">
        <v>1307</v>
      </c>
      <c r="B37" s="115" t="s">
        <v>1308</v>
      </c>
      <c r="C37" s="449">
        <f>'3 lentele'!M67+'3 lentele'!M82+'3 lentele'!M83</f>
        <v>0.85000000000000009</v>
      </c>
      <c r="E37" s="122"/>
      <c r="G37" s="118"/>
      <c r="I37" s="121"/>
      <c r="K37" s="118">
        <v>3.63</v>
      </c>
      <c r="M37" s="118"/>
      <c r="O37" s="120">
        <v>8</v>
      </c>
    </row>
    <row r="38" spans="1:15" ht="16.5" thickBot="1" x14ac:dyDescent="0.3">
      <c r="A38" s="439" t="s">
        <v>927</v>
      </c>
      <c r="B38" s="123" t="s">
        <v>928</v>
      </c>
      <c r="C38" s="449">
        <v>0</v>
      </c>
      <c r="E38" s="122"/>
      <c r="G38" s="118"/>
      <c r="I38" s="121"/>
      <c r="K38" s="118">
        <v>3</v>
      </c>
      <c r="M38" s="118"/>
      <c r="O38" s="120"/>
    </row>
    <row r="39" spans="1:15" ht="16.5" thickBot="1" x14ac:dyDescent="0.3">
      <c r="A39" s="440" t="s">
        <v>253</v>
      </c>
      <c r="B39" s="123" t="s">
        <v>252</v>
      </c>
      <c r="C39" s="449">
        <v>0</v>
      </c>
      <c r="E39" s="122"/>
      <c r="G39" s="118"/>
      <c r="I39" s="121"/>
      <c r="K39" s="118"/>
      <c r="M39" s="118"/>
      <c r="O39" s="120"/>
    </row>
    <row r="40" spans="1:15" ht="16.5" thickBot="1" x14ac:dyDescent="0.3">
      <c r="A40" s="439" t="s">
        <v>929</v>
      </c>
      <c r="B40" s="123" t="s">
        <v>930</v>
      </c>
      <c r="C40" s="449">
        <v>0</v>
      </c>
      <c r="E40" s="122"/>
      <c r="G40" s="118"/>
      <c r="I40" s="121"/>
      <c r="K40" s="118"/>
      <c r="M40" s="118">
        <v>1</v>
      </c>
      <c r="O40" s="120"/>
    </row>
    <row r="41" spans="1:15" ht="39" thickBot="1" x14ac:dyDescent="0.3">
      <c r="A41" s="439" t="s">
        <v>1655</v>
      </c>
      <c r="B41" s="123" t="s">
        <v>1656</v>
      </c>
      <c r="C41" s="449">
        <f>'3 lentele'!M292+'3 lentele'!M293+'3 lentele'!M294+'3 lentele'!M295+'3 lentele'!M296+'3 lentele'!M297+'3 lentele'!M298</f>
        <v>454</v>
      </c>
      <c r="D41">
        <v>2</v>
      </c>
      <c r="E41" s="122"/>
      <c r="G41" s="118"/>
      <c r="I41" s="121"/>
      <c r="K41" s="118">
        <v>3</v>
      </c>
      <c r="M41" s="118"/>
      <c r="O41" s="120">
        <v>3</v>
      </c>
    </row>
    <row r="42" spans="1:15" ht="16.5" thickBot="1" x14ac:dyDescent="0.3">
      <c r="A42" s="440" t="s">
        <v>381</v>
      </c>
      <c r="B42" s="115" t="s">
        <v>380</v>
      </c>
      <c r="C42" s="449">
        <f>'3 lentele'!P241</f>
        <v>1</v>
      </c>
      <c r="E42" s="122"/>
      <c r="G42" s="117">
        <v>1</v>
      </c>
      <c r="I42" s="121"/>
      <c r="K42" s="118">
        <v>1</v>
      </c>
      <c r="M42" s="118">
        <v>2</v>
      </c>
      <c r="O42" s="120">
        <v>1</v>
      </c>
    </row>
    <row r="43" spans="1:15" ht="16.5" thickBot="1" x14ac:dyDescent="0.3">
      <c r="A43" s="439" t="s">
        <v>931</v>
      </c>
      <c r="B43" s="123" t="s">
        <v>932</v>
      </c>
      <c r="C43" s="449">
        <f>'3 lentele'!P152+'3 lentele'!P153+'3 lentele'!M154+'3 lentele'!M155+'3 lentele'!M156+'3 lentele'!M158+'3 lentele'!M165+'3 lentele'!M167+'3 lentele'!M169+'3 lentele'!M180+'3 lentele'!M181</f>
        <v>11</v>
      </c>
      <c r="D43">
        <v>10</v>
      </c>
      <c r="E43" s="122"/>
      <c r="G43" s="117">
        <v>3</v>
      </c>
      <c r="I43" s="121"/>
      <c r="K43" s="118">
        <v>212</v>
      </c>
      <c r="M43" s="118">
        <v>15</v>
      </c>
      <c r="O43" s="120">
        <v>30</v>
      </c>
    </row>
    <row r="44" spans="1:15" ht="16.5" thickBot="1" x14ac:dyDescent="0.3">
      <c r="A44" s="439" t="s">
        <v>933</v>
      </c>
      <c r="B44" s="123" t="s">
        <v>934</v>
      </c>
      <c r="C44" s="449">
        <f>'3 lentele'!M145+'3 lentele'!P146+'3 lentele'!P147+'3 lentele'!M148+'3 lentele'!P149+'3 lentele'!P150+'3 lentele'!P160+'3 lentele'!M168+'3 lentele'!P177+'3 lentele'!P178+'3 lentele'!P179</f>
        <v>13</v>
      </c>
      <c r="E44" s="122"/>
      <c r="G44" s="118"/>
      <c r="I44" s="121"/>
      <c r="K44" s="118"/>
      <c r="M44" s="118">
        <v>9500</v>
      </c>
      <c r="O44" s="120">
        <v>100</v>
      </c>
    </row>
    <row r="45" spans="1:15" ht="16.5" thickBot="1" x14ac:dyDescent="0.3">
      <c r="A45" s="439" t="s">
        <v>935</v>
      </c>
      <c r="B45" s="123" t="s">
        <v>936</v>
      </c>
      <c r="C45" s="449">
        <f>'3 lentele'!M192+'3 lentele'!M193+'3 lentele'!P195+'3 lentele'!P196+'3 lentele'!M197+'3 lentele'!P198+'3 lentele'!P199+'3 lentele'!P200+'3 lentele'!P201+'3 lentele'!S194</f>
        <v>11</v>
      </c>
      <c r="E45" s="122"/>
      <c r="G45" s="118"/>
      <c r="I45" s="121"/>
      <c r="K45" s="118"/>
      <c r="M45" s="118"/>
      <c r="O45" s="120"/>
    </row>
    <row r="46" spans="1:15" ht="26.25" thickBot="1" x14ac:dyDescent="0.3">
      <c r="A46" s="440" t="s">
        <v>325</v>
      </c>
      <c r="B46" s="115" t="s">
        <v>326</v>
      </c>
      <c r="C46" s="449">
        <f>'3 lentele'!V152+'3 lentele'!V153+'3 lentele'!V154+'3 lentele'!V155+'3 lentele'!V156+'3 lentele'!V158+'3 lentele'!V165+'3 lentele'!V167+'3 lentele'!V169+'3 lentele'!V180+'3 lentele'!V181</f>
        <v>45</v>
      </c>
      <c r="E46" s="122"/>
      <c r="G46" s="118"/>
      <c r="I46" s="121"/>
      <c r="K46" s="118"/>
      <c r="M46" s="118">
        <v>1</v>
      </c>
      <c r="O46" s="120">
        <v>1</v>
      </c>
    </row>
    <row r="47" spans="1:15" ht="16.5" thickBot="1" x14ac:dyDescent="0.3">
      <c r="A47" s="440" t="s">
        <v>102</v>
      </c>
      <c r="B47" s="115" t="s">
        <v>1302</v>
      </c>
      <c r="C47" s="449">
        <f>'3 lentele'!M136+'3 lentele'!M137+'3 lentele'!M138</f>
        <v>1257</v>
      </c>
      <c r="E47" s="122"/>
      <c r="G47" s="118"/>
      <c r="I47" s="121"/>
      <c r="K47" s="118">
        <v>15</v>
      </c>
      <c r="M47" s="118"/>
      <c r="O47" s="120">
        <v>12</v>
      </c>
    </row>
    <row r="48" spans="1:15" ht="16.5" thickBot="1" x14ac:dyDescent="0.3">
      <c r="A48" s="440" t="s">
        <v>1511</v>
      </c>
      <c r="B48" s="115" t="s">
        <v>1512</v>
      </c>
      <c r="C48" s="449">
        <f>'3 lentele'!S185+'3 lentele'!S186+'3 lentele'!S188</f>
        <v>3</v>
      </c>
      <c r="E48" s="122"/>
      <c r="G48" s="118"/>
      <c r="I48" s="121"/>
      <c r="K48" s="118"/>
      <c r="M48" s="118">
        <v>1</v>
      </c>
      <c r="O48" s="120">
        <v>2</v>
      </c>
    </row>
    <row r="49" spans="1:15" ht="26.25" thickBot="1" x14ac:dyDescent="0.3">
      <c r="A49" s="439" t="s">
        <v>251</v>
      </c>
      <c r="B49" s="123" t="s">
        <v>250</v>
      </c>
      <c r="C49" s="449">
        <v>0</v>
      </c>
      <c r="E49" s="122"/>
      <c r="G49" s="118"/>
      <c r="I49" s="121"/>
      <c r="K49" s="118"/>
      <c r="M49" s="118"/>
      <c r="O49" s="120"/>
    </row>
    <row r="50" spans="1:15" ht="16.5" thickBot="1" x14ac:dyDescent="0.3">
      <c r="A50" s="440" t="s">
        <v>1052</v>
      </c>
      <c r="B50" s="115" t="s">
        <v>1053</v>
      </c>
      <c r="C50" s="449">
        <f>'3 lentele'!M436+'3 lentele'!M437</f>
        <v>2</v>
      </c>
      <c r="E50" s="122"/>
      <c r="G50" s="118"/>
      <c r="I50" s="121"/>
      <c r="K50" s="118"/>
      <c r="M50" s="118"/>
      <c r="O50" s="120"/>
    </row>
    <row r="51" spans="1:15" ht="16.5" thickBot="1" x14ac:dyDescent="0.3">
      <c r="A51" s="442" t="s">
        <v>89</v>
      </c>
      <c r="B51" s="116" t="s">
        <v>1045</v>
      </c>
      <c r="C51" s="449">
        <f>'3 lentele'!M435</f>
        <v>2</v>
      </c>
      <c r="E51" s="122"/>
      <c r="G51" s="117">
        <v>4</v>
      </c>
      <c r="I51" s="121"/>
      <c r="K51" s="118"/>
      <c r="M51" s="118"/>
      <c r="O51" s="120"/>
    </row>
    <row r="52" spans="1:15" ht="16.5" thickBot="1" x14ac:dyDescent="0.3">
      <c r="A52" s="439" t="s">
        <v>937</v>
      </c>
      <c r="B52" s="123" t="s">
        <v>938</v>
      </c>
      <c r="C52" s="449">
        <f>'3 lentele'!M96+'3 lentele'!M99+'3 lentele'!M101+'3 lentele'!M102+'3 lentele'!M103+'3 lentele'!M104+'3 lentele'!M105+'3 lentele'!M106</f>
        <v>18.706</v>
      </c>
      <c r="E52" s="122"/>
      <c r="G52" s="118"/>
      <c r="I52" s="121"/>
      <c r="K52" s="118"/>
      <c r="M52" s="118"/>
      <c r="O52" s="120">
        <v>30</v>
      </c>
    </row>
    <row r="53" spans="1:15" ht="16.5" thickBot="1" x14ac:dyDescent="0.3">
      <c r="A53" s="439" t="s">
        <v>114</v>
      </c>
      <c r="B53" s="123" t="s">
        <v>249</v>
      </c>
      <c r="C53" s="449">
        <f>'3 lentele'!P96+'3 lentele'!M97+'3 lentele'!M100</f>
        <v>2.39</v>
      </c>
      <c r="K53" s="117">
        <v>2101850</v>
      </c>
      <c r="M53" s="119"/>
    </row>
    <row r="54" spans="1:15" ht="16.5" thickBot="1" x14ac:dyDescent="0.3">
      <c r="A54" s="439" t="s">
        <v>939</v>
      </c>
      <c r="B54" s="123" t="s">
        <v>940</v>
      </c>
      <c r="C54" s="467">
        <f>'3 lentele'!M87+'3 lentele'!M91+'3 lentele'!M98+'3 lentele'!M94+'3 lentele'!M64</f>
        <v>12</v>
      </c>
      <c r="K54" s="117">
        <v>32671</v>
      </c>
    </row>
    <row r="55" spans="1:15" ht="16.5" thickBot="1" x14ac:dyDescent="0.3">
      <c r="A55" s="439" t="s">
        <v>1690</v>
      </c>
      <c r="B55" s="123" t="s">
        <v>1691</v>
      </c>
      <c r="C55" s="468">
        <f>'3 lentele'!P87</f>
        <v>2</v>
      </c>
      <c r="K55" s="117"/>
    </row>
    <row r="56" spans="1:15" ht="16.5" thickBot="1" x14ac:dyDescent="0.3">
      <c r="A56" s="439" t="s">
        <v>941</v>
      </c>
      <c r="B56" s="123" t="s">
        <v>942</v>
      </c>
      <c r="C56" s="449">
        <f>'3 lentele'!M439+'3 lentele'!M108+'3 lentele'!M109</f>
        <v>30</v>
      </c>
      <c r="K56" s="117">
        <v>2</v>
      </c>
    </row>
    <row r="57" spans="1:15" ht="26.25" thickBot="1" x14ac:dyDescent="0.3">
      <c r="A57" s="439" t="s">
        <v>943</v>
      </c>
      <c r="B57" s="123" t="s">
        <v>248</v>
      </c>
      <c r="C57" s="449">
        <f>'3 lentele'!M310+'3 lentele'!M311+'3 lentele'!M316</f>
        <v>1046.28</v>
      </c>
      <c r="K57" s="117">
        <v>6</v>
      </c>
    </row>
    <row r="58" spans="1:15" ht="16.5" thickBot="1" x14ac:dyDescent="0.3">
      <c r="A58" s="440" t="s">
        <v>944</v>
      </c>
      <c r="B58" s="123" t="s">
        <v>945</v>
      </c>
      <c r="C58" s="449">
        <f>'3 lentele'!M400+'3 lentele'!M401+'3 lentele'!M402+'3 lentele'!M403+'3 lentele'!M404+'3 lentele'!M405+'3 lentele'!M406</f>
        <v>31802.06</v>
      </c>
      <c r="K58" s="117">
        <v>354</v>
      </c>
    </row>
    <row r="59" spans="1:15" ht="16.5" thickBot="1" x14ac:dyDescent="0.3">
      <c r="A59" s="439" t="s">
        <v>946</v>
      </c>
      <c r="B59" s="123" t="s">
        <v>947</v>
      </c>
      <c r="C59" s="449">
        <f>'3 lentele'!M420+'3 lentele'!S421+'3 lentele'!S422+'3 lentele'!S423+'3 lentele'!V424+'3 lentele'!M425+'3 lentele'!S413+'3 lentele'!V426</f>
        <v>71.075000000000003</v>
      </c>
      <c r="K59" s="117">
        <v>33.6</v>
      </c>
      <c r="M59" s="118">
        <v>2</v>
      </c>
    </row>
    <row r="60" spans="1:15" ht="16.5" thickBot="1" x14ac:dyDescent="0.3">
      <c r="A60" s="439" t="s">
        <v>948</v>
      </c>
      <c r="B60" s="123" t="s">
        <v>949</v>
      </c>
      <c r="C60" s="449">
        <f>'3 lentele'!M113+'3 lentele'!M115+'3 lentele'!M116+'3 lentele'!P122+'3 lentele'!P124+'3 lentele'!M125+'3 lentele'!P123</f>
        <v>7</v>
      </c>
      <c r="K60" s="117">
        <v>140</v>
      </c>
    </row>
    <row r="61" spans="1:15" ht="16.5" thickBot="1" x14ac:dyDescent="0.3">
      <c r="A61" s="439" t="s">
        <v>1682</v>
      </c>
      <c r="B61" s="123" t="s">
        <v>1683</v>
      </c>
      <c r="C61" s="449">
        <f>'3 lentele'!M114</f>
        <v>1</v>
      </c>
      <c r="K61" s="117">
        <v>6271</v>
      </c>
    </row>
    <row r="62" spans="1:15" ht="16.5" thickBot="1" x14ac:dyDescent="0.3">
      <c r="A62" s="439" t="s">
        <v>950</v>
      </c>
      <c r="B62" s="123" t="s">
        <v>247</v>
      </c>
      <c r="C62" s="449">
        <f>'3 lentele'!P454+'3 lentele'!P455+'3 lentele'!P456+'3 lentele'!P457+'3 lentele'!M458+'3 lentele'!M459</f>
        <v>6</v>
      </c>
      <c r="K62" s="117">
        <v>2176</v>
      </c>
    </row>
    <row r="63" spans="1:15" ht="15.75" x14ac:dyDescent="0.25">
      <c r="A63" s="442" t="s">
        <v>1043</v>
      </c>
      <c r="B63" s="116" t="s">
        <v>1044</v>
      </c>
      <c r="C63" s="449">
        <f>'3 lentele'!M409</f>
        <v>9</v>
      </c>
      <c r="M63">
        <v>4</v>
      </c>
    </row>
    <row r="64" spans="1:15" ht="15.75" x14ac:dyDescent="0.25">
      <c r="A64" s="441" t="s">
        <v>951</v>
      </c>
      <c r="B64" s="125" t="s">
        <v>952</v>
      </c>
      <c r="C64" s="449">
        <f>'3 lentele'!P61+'3 lentele'!S63+'3 lentele'!P65+'3 lentele'!P66+'3 lentele'!S68+'3 lentele'!M70+'3 lentele'!M71+'3 lentele'!P72+'3 lentele'!P73+'3 lentele'!P74+'3 lentele'!P75+'3 lentele'!M76+'3 lentele'!M80+'3 lentele'!M81+'3 lentele'!M88+'3 lentele'!M89+'3 lentele'!M90+'3 lentele'!P62+'3 lentele'!S67+'3 lentele'!P84</f>
        <v>67</v>
      </c>
    </row>
    <row r="65" spans="1:3" ht="15.75" x14ac:dyDescent="0.25">
      <c r="A65" s="439" t="s">
        <v>953</v>
      </c>
      <c r="B65" s="123" t="s">
        <v>954</v>
      </c>
      <c r="C65" s="449">
        <f>'3 lentele'!M206+'3 lentele'!M208+'3 lentele'!M209+'3 lentele'!M210+'3 lentele'!M211+'3 lentele'!M212+'3 lentele'!M214+'3 lentele'!M216+'3 lentele'!M217</f>
        <v>9</v>
      </c>
    </row>
    <row r="66" spans="1:3" ht="15.75" x14ac:dyDescent="0.25">
      <c r="A66" s="439" t="s">
        <v>955</v>
      </c>
      <c r="B66" s="123" t="s">
        <v>956</v>
      </c>
      <c r="C66" s="449">
        <f>'3 lentele'!M220+'3 lentele'!M222+'3 lentele'!M223+'3 lentele'!M224+'3 lentele'!M225+'3 lentele'!M226+'3 lentele'!M227+'3 lentele'!M228</f>
        <v>392</v>
      </c>
    </row>
    <row r="67" spans="1:3" ht="26.25" x14ac:dyDescent="0.25">
      <c r="A67" s="440" t="s">
        <v>1040</v>
      </c>
      <c r="B67" s="116" t="s">
        <v>385</v>
      </c>
      <c r="C67" s="449">
        <f>'3 lentele'!M247+'3 lentele'!M248+'3 lentele'!M249+'3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f>
        <v>57</v>
      </c>
    </row>
    <row r="68" spans="1:3" ht="15.75" x14ac:dyDescent="0.25">
      <c r="A68" s="439" t="s">
        <v>957</v>
      </c>
      <c r="B68" s="123" t="s">
        <v>246</v>
      </c>
      <c r="C68" s="449">
        <f>'3 lentele'!M339+'3 lentele'!M356+'3 lentele'!M313+'3 lentele'!M314+'3 lentele'!M315+'3 lentele'!M317+'3 lentele'!M318+'3 lentele'!M319+'3 lentele'!M320+'3 lentele'!M321</f>
        <v>424472.7</v>
      </c>
    </row>
    <row r="69" spans="1:3" ht="25.5" x14ac:dyDescent="0.25">
      <c r="A69" s="439" t="s">
        <v>958</v>
      </c>
      <c r="B69" s="123" t="s">
        <v>245</v>
      </c>
      <c r="C69" s="449">
        <f>'3 lentele'!P314+'3 lentele'!P339+'3 lentele'!P356</f>
        <v>283.37</v>
      </c>
    </row>
    <row r="70" spans="1:3" ht="38.25" x14ac:dyDescent="0.25">
      <c r="A70" s="439" t="s">
        <v>959</v>
      </c>
      <c r="B70" s="123" t="s">
        <v>960</v>
      </c>
      <c r="C70" s="449">
        <v>0</v>
      </c>
    </row>
    <row r="71" spans="1:3" ht="26.25" x14ac:dyDescent="0.25">
      <c r="A71" s="440" t="s">
        <v>239</v>
      </c>
      <c r="B71" s="116" t="s">
        <v>238</v>
      </c>
      <c r="C71" s="449">
        <f>'3 lentele'!M234+'3 lentele'!M235+'3 lentele'!M236+'3 lentele'!M237+'3 lentele'!M238+'3 lentele'!M239+'3 lentele'!M240+'3 lentele'!M241</f>
        <v>14546</v>
      </c>
    </row>
    <row r="72" spans="1:3" ht="25.5" x14ac:dyDescent="0.25">
      <c r="A72" s="439" t="s">
        <v>961</v>
      </c>
      <c r="B72" s="123" t="s">
        <v>105</v>
      </c>
      <c r="C72" s="449">
        <f>'3 lentele'!P145+'3 lentele'!M146+'3 lentele'!M147+'3 lentele'!M195+'3 lentele'!M196+'3 lentele'!P194</f>
        <v>0</v>
      </c>
    </row>
    <row r="73" spans="1:3" ht="25.5" x14ac:dyDescent="0.25">
      <c r="A73" s="440" t="s">
        <v>323</v>
      </c>
      <c r="B73" s="115" t="s">
        <v>324</v>
      </c>
      <c r="C73" s="449">
        <f>'3 lentele'!M152+'3 lentele'!M153+'3 lentele'!S154+'3 lentele'!S155+'3 lentele'!S156+'3 lentele'!S165+'3 lentele'!S167+'3 lentele'!S169+'3 lentele'!S180+'3 lentele'!S181+'3 lentele'!S158+'3 lentele'!S177</f>
        <v>439</v>
      </c>
    </row>
    <row r="74" spans="1:3" ht="24" x14ac:dyDescent="0.25">
      <c r="A74" s="440" t="s">
        <v>962</v>
      </c>
      <c r="B74" s="124" t="s">
        <v>963</v>
      </c>
      <c r="C74" s="449">
        <f>'3 lentele'!M184+'3 lentele'!M185+'3 lentele'!M186+'3 lentele'!M187+'3 lentele'!M188</f>
        <v>27</v>
      </c>
    </row>
    <row r="75" spans="1:3" ht="38.25" x14ac:dyDescent="0.25">
      <c r="A75" s="440" t="s">
        <v>964</v>
      </c>
      <c r="B75" s="123" t="s">
        <v>1105</v>
      </c>
      <c r="C75" s="449">
        <f>'3 lentele'!P184+'3 lentele'!P185+'3 lentele'!P186+'3 lentele'!P187+'3 lentele'!P188</f>
        <v>213</v>
      </c>
    </row>
    <row r="76" spans="1:3" ht="15.75" x14ac:dyDescent="0.25">
      <c r="A76" s="439" t="s">
        <v>1106</v>
      </c>
      <c r="B76" s="123" t="s">
        <v>242</v>
      </c>
      <c r="C76" s="449">
        <f>'3 lentele'!P444+'3 lentele'!M448+'3 lentele'!M449+'3 lentele'!M454+'3 lentele'!M455+'3 lentele'!M456+'3 lentele'!M457+'3 lentele'!P458+'3 lentele'!P459</f>
        <v>166.64</v>
      </c>
    </row>
    <row r="77" spans="1:3" ht="25.5" x14ac:dyDescent="0.25">
      <c r="A77" s="439" t="s">
        <v>1107</v>
      </c>
      <c r="B77" s="123" t="s">
        <v>1108</v>
      </c>
      <c r="C77" s="449">
        <f>'3 lentele'!P206+'3 lentele'!P208+'3 lentele'!P209+'3 lentele'!P210+'3 lentele'!P211+'3 lentele'!P212+'3 lentele'!P214+'3 lentele'!P216+'3 lentele'!P217</f>
        <v>492</v>
      </c>
    </row>
    <row r="78" spans="1:3" ht="15.75" x14ac:dyDescent="0.25">
      <c r="A78" s="440" t="s">
        <v>29</v>
      </c>
      <c r="B78" s="115" t="s">
        <v>30</v>
      </c>
      <c r="C78" s="449">
        <f>'3 lentele'!S206+'3 lentele'!S208+'3 lentele'!S209+'3 lentele'!S210+'3 lentele'!S211+'3 lentele'!S212+'3 lentele'!S214+'3 lentele'!S216+'3 lentele'!S217</f>
        <v>313</v>
      </c>
    </row>
    <row r="79" spans="1:3" ht="25.5" x14ac:dyDescent="0.25">
      <c r="A79" s="439" t="s">
        <v>244</v>
      </c>
      <c r="B79" s="123" t="s">
        <v>243</v>
      </c>
      <c r="C79" s="449">
        <f>D79+E79+F79+G79+I79+K79+M79+O79</f>
        <v>0</v>
      </c>
    </row>
    <row r="80" spans="1:3" ht="25.5" x14ac:dyDescent="0.25">
      <c r="A80" s="440" t="s">
        <v>1289</v>
      </c>
      <c r="B80" s="115" t="s">
        <v>231</v>
      </c>
      <c r="C80" s="449">
        <v>0</v>
      </c>
    </row>
    <row r="81" spans="1:3" ht="15.75" x14ac:dyDescent="0.25">
      <c r="A81" s="440" t="s">
        <v>1234</v>
      </c>
      <c r="B81" s="115" t="s">
        <v>1303</v>
      </c>
      <c r="C81" s="449">
        <f>'3 lentele'!P60+'3 lentele'!S61+'3 lentele'!P63+'3 lentele'!S66+'3 lentele'!P67+'3 lentele'!P68+'3 lentele'!P69+'3 lentele'!S72+'3 lentele'!S73+'3 lentele'!S74+'3 lentele'!S75+'3 lentele'!P77+'3 lentele'!P78+'3 lentele'!P79</f>
        <v>0.95193828799999991</v>
      </c>
    </row>
    <row r="82" spans="1:3" ht="15.75" x14ac:dyDescent="0.25">
      <c r="A82" s="440" t="s">
        <v>1672</v>
      </c>
      <c r="B82" s="115" t="s">
        <v>1046</v>
      </c>
      <c r="C82" s="449">
        <v>2</v>
      </c>
    </row>
    <row r="83" spans="1:3" ht="15.75" x14ac:dyDescent="0.25">
      <c r="A83" s="440" t="s">
        <v>1673</v>
      </c>
      <c r="B83" s="115" t="s">
        <v>1047</v>
      </c>
      <c r="C83" s="449">
        <v>1</v>
      </c>
    </row>
    <row r="84" spans="1:3" ht="15.75" x14ac:dyDescent="0.25">
      <c r="A84" s="440" t="s">
        <v>1674</v>
      </c>
      <c r="B84" s="115" t="s">
        <v>1048</v>
      </c>
      <c r="C84" s="449">
        <v>1</v>
      </c>
    </row>
    <row r="85" spans="1:3" ht="15.75" x14ac:dyDescent="0.25">
      <c r="A85" s="440" t="s">
        <v>1675</v>
      </c>
      <c r="B85" s="115" t="s">
        <v>1049</v>
      </c>
      <c r="C85" s="449">
        <v>1</v>
      </c>
    </row>
    <row r="86" spans="1:3" ht="15.75" x14ac:dyDescent="0.25">
      <c r="A86" s="440" t="s">
        <v>1676</v>
      </c>
      <c r="B86" s="115" t="s">
        <v>1050</v>
      </c>
      <c r="C86" s="449">
        <v>1</v>
      </c>
    </row>
    <row r="87" spans="1:3" ht="15.75" x14ac:dyDescent="0.25">
      <c r="A87" s="440" t="s">
        <v>1677</v>
      </c>
      <c r="B87" s="115" t="s">
        <v>1090</v>
      </c>
      <c r="C87" s="449">
        <v>1</v>
      </c>
    </row>
    <row r="88" spans="1:3" ht="15.75" x14ac:dyDescent="0.25">
      <c r="A88" s="462" t="s">
        <v>1904</v>
      </c>
      <c r="B88" s="463" t="s">
        <v>1903</v>
      </c>
      <c r="C88" s="449">
        <f>'3 lentele'!M56</f>
        <v>2</v>
      </c>
    </row>
    <row r="89" spans="1:3" ht="15.75" x14ac:dyDescent="0.25">
      <c r="A89" s="462" t="s">
        <v>1906</v>
      </c>
      <c r="B89" s="463" t="s">
        <v>1905</v>
      </c>
      <c r="C89" s="449">
        <f>'3 lentele'!P56</f>
        <v>4.5</v>
      </c>
    </row>
    <row r="90" spans="1:3" ht="15.75" x14ac:dyDescent="0.25">
      <c r="A90" s="462" t="s">
        <v>1907</v>
      </c>
      <c r="B90" s="463" t="s">
        <v>1909</v>
      </c>
      <c r="C90" s="449">
        <f>'3 lentele'!S56</f>
        <v>2000</v>
      </c>
    </row>
    <row r="91" spans="1:3" ht="15.75" x14ac:dyDescent="0.25">
      <c r="A91" s="464" t="s">
        <v>1908</v>
      </c>
      <c r="B91" s="465" t="s">
        <v>1910</v>
      </c>
      <c r="C91" s="466">
        <f>'3 lentele'!V56</f>
        <v>140000</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Normal="100" workbookViewId="0">
      <selection activeCell="O9" sqref="O9"/>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495" t="s">
        <v>388</v>
      </c>
      <c r="I1" s="495"/>
      <c r="J1" s="495"/>
      <c r="K1" s="495"/>
    </row>
    <row r="2" spans="1:11" ht="15.75" x14ac:dyDescent="0.25">
      <c r="H2" s="496" t="s">
        <v>389</v>
      </c>
      <c r="I2" s="496"/>
      <c r="J2" s="496"/>
      <c r="K2" s="496"/>
    </row>
    <row r="3" spans="1:11" ht="15.75" x14ac:dyDescent="0.25">
      <c r="H3" s="496" t="s">
        <v>390</v>
      </c>
      <c r="I3" s="496"/>
      <c r="J3" s="496"/>
      <c r="K3" s="496"/>
    </row>
    <row r="5" spans="1:11" ht="15.75" x14ac:dyDescent="0.25">
      <c r="A5" s="146" t="s">
        <v>980</v>
      </c>
    </row>
    <row r="6" spans="1:11" ht="15.75" x14ac:dyDescent="0.25">
      <c r="A6" s="146" t="s">
        <v>981</v>
      </c>
    </row>
    <row r="7" spans="1:11" ht="15.75" x14ac:dyDescent="0.25">
      <c r="A7" s="292"/>
      <c r="B7" s="293" t="s">
        <v>270</v>
      </c>
      <c r="C7" s="153">
        <v>2013</v>
      </c>
      <c r="D7" s="153">
        <v>2014</v>
      </c>
      <c r="E7" s="153">
        <v>2015</v>
      </c>
      <c r="F7" s="153">
        <v>2016</v>
      </c>
      <c r="G7" s="153">
        <v>2017</v>
      </c>
      <c r="H7" s="153">
        <v>2018</v>
      </c>
      <c r="I7" s="153">
        <v>2019</v>
      </c>
      <c r="J7" s="153">
        <v>2020</v>
      </c>
      <c r="K7" s="154" t="s">
        <v>269</v>
      </c>
    </row>
    <row r="8" spans="1:11" ht="51" x14ac:dyDescent="0.25">
      <c r="A8" s="294" t="s">
        <v>982</v>
      </c>
      <c r="B8" s="294" t="s">
        <v>268</v>
      </c>
      <c r="C8" s="153"/>
      <c r="D8" s="151"/>
      <c r="E8" s="152"/>
      <c r="F8" s="151"/>
      <c r="G8" s="151"/>
      <c r="H8" s="151"/>
      <c r="I8" s="151"/>
      <c r="J8" s="151"/>
      <c r="K8" s="151"/>
    </row>
    <row r="9" spans="1:11" ht="31.5" x14ac:dyDescent="0.25">
      <c r="A9" s="149" t="s">
        <v>90</v>
      </c>
      <c r="B9" s="297" t="s">
        <v>993</v>
      </c>
      <c r="C9" s="147">
        <v>0</v>
      </c>
      <c r="D9" s="147">
        <v>0</v>
      </c>
      <c r="E9" s="150">
        <v>0</v>
      </c>
      <c r="F9" s="147">
        <v>0</v>
      </c>
      <c r="G9" s="150">
        <v>0</v>
      </c>
      <c r="H9" s="147">
        <f>'2 lentele'!K433+'2 lentele'!K434</f>
        <v>1152000</v>
      </c>
      <c r="I9" s="150">
        <v>0</v>
      </c>
      <c r="J9" s="147">
        <v>0</v>
      </c>
      <c r="K9" s="150">
        <f>SUM(C9:J9)</f>
        <v>1152000</v>
      </c>
    </row>
    <row r="10" spans="1:11" ht="36.75" customHeight="1" x14ac:dyDescent="0.25">
      <c r="A10" s="149" t="s">
        <v>1096</v>
      </c>
      <c r="B10" s="297" t="s">
        <v>1692</v>
      </c>
      <c r="C10" s="147">
        <v>0</v>
      </c>
      <c r="D10" s="147">
        <v>0</v>
      </c>
      <c r="E10" s="150">
        <v>0</v>
      </c>
      <c r="F10" s="147">
        <v>0</v>
      </c>
      <c r="G10" s="150">
        <v>0</v>
      </c>
      <c r="H10" s="147">
        <v>0</v>
      </c>
      <c r="I10" s="150">
        <f>'2 lentele'!K96+'2 lentele'!K89+'2 lentele'!K92+'2 lentele'!K62+'2 lentele'!K85</f>
        <v>3080527.0700000003</v>
      </c>
      <c r="J10" s="147">
        <v>0</v>
      </c>
      <c r="K10" s="150">
        <f t="shared" ref="K10:K44" si="0">SUM(C10:J10)</f>
        <v>3080527.0700000003</v>
      </c>
    </row>
    <row r="11" spans="1:11" ht="31.5" x14ac:dyDescent="0.25">
      <c r="A11" s="474" t="s">
        <v>1097</v>
      </c>
      <c r="B11" s="475" t="s">
        <v>994</v>
      </c>
      <c r="C11" s="461">
        <v>0</v>
      </c>
      <c r="D11" s="461">
        <v>0</v>
      </c>
      <c r="E11" s="461">
        <v>0</v>
      </c>
      <c r="F11" s="461">
        <v>0</v>
      </c>
      <c r="G11" s="461">
        <f>'2 lentele'!K95+'2 lentele'!K100+'2 lentele'!K101</f>
        <v>726719.71</v>
      </c>
      <c r="H11" s="461">
        <f>'2 lentele'!K94+'2 lentele'!K97+'2 lentele'!K98+'2 lentele'!K102</f>
        <v>704568.32000000007</v>
      </c>
      <c r="I11" s="461">
        <f>'2 lentele'!K99+'2 lentele'!K103+'2 lentele'!K104</f>
        <v>809941.17999999993</v>
      </c>
      <c r="J11" s="461">
        <v>0</v>
      </c>
      <c r="K11" s="460">
        <f t="shared" si="0"/>
        <v>2241229.21</v>
      </c>
    </row>
    <row r="12" spans="1:11" ht="63" x14ac:dyDescent="0.25">
      <c r="A12" s="474" t="s">
        <v>42</v>
      </c>
      <c r="B12" s="475" t="s">
        <v>995</v>
      </c>
      <c r="C12" s="461">
        <v>0</v>
      </c>
      <c r="D12" s="461">
        <v>0</v>
      </c>
      <c r="E12" s="461">
        <v>0</v>
      </c>
      <c r="F12" s="461">
        <v>0</v>
      </c>
      <c r="G12" s="461">
        <v>0</v>
      </c>
      <c r="H12" s="461">
        <f>'2 lentele'!K106</f>
        <v>1305328.24</v>
      </c>
      <c r="I12" s="461">
        <f>'2 lentele'!K107</f>
        <v>580492.01</v>
      </c>
      <c r="J12" s="461">
        <v>0</v>
      </c>
      <c r="K12" s="460">
        <f t="shared" si="0"/>
        <v>1885820.25</v>
      </c>
    </row>
    <row r="13" spans="1:11" ht="31.5" x14ac:dyDescent="0.25">
      <c r="A13" s="474" t="s">
        <v>1248</v>
      </c>
      <c r="B13" s="475" t="s">
        <v>996</v>
      </c>
      <c r="C13" s="461">
        <v>0</v>
      </c>
      <c r="D13" s="461">
        <v>0</v>
      </c>
      <c r="E13" s="460">
        <v>0</v>
      </c>
      <c r="F13" s="461">
        <f>'2 lentele'!K84</f>
        <v>17545</v>
      </c>
      <c r="G13" s="460">
        <f>'2 lentele'!K90</f>
        <v>14750</v>
      </c>
      <c r="H13" s="461">
        <f>'2 lentele'!K91</f>
        <v>239943</v>
      </c>
      <c r="I13" s="460">
        <v>0</v>
      </c>
      <c r="J13" s="461">
        <v>0</v>
      </c>
      <c r="K13" s="460">
        <f t="shared" si="0"/>
        <v>272238</v>
      </c>
    </row>
    <row r="14" spans="1:11" ht="47.25" x14ac:dyDescent="0.25">
      <c r="A14" s="474" t="s">
        <v>1266</v>
      </c>
      <c r="B14" s="475" t="s">
        <v>997</v>
      </c>
      <c r="C14" s="461">
        <v>0</v>
      </c>
      <c r="D14" s="461">
        <v>0</v>
      </c>
      <c r="E14" s="460">
        <v>0</v>
      </c>
      <c r="F14" s="461">
        <v>0</v>
      </c>
      <c r="G14" s="460">
        <f>'2 lentele'!K437</f>
        <v>8274858</v>
      </c>
      <c r="H14" s="461">
        <v>0</v>
      </c>
      <c r="I14" s="460"/>
      <c r="J14" s="461">
        <v>0</v>
      </c>
      <c r="K14" s="460">
        <f t="shared" si="0"/>
        <v>8274858</v>
      </c>
    </row>
    <row r="15" spans="1:11" ht="31.5" x14ac:dyDescent="0.25">
      <c r="A15" s="474" t="s">
        <v>44</v>
      </c>
      <c r="B15" s="475" t="s">
        <v>1124</v>
      </c>
      <c r="C15" s="461">
        <v>0</v>
      </c>
      <c r="D15" s="461">
        <v>0</v>
      </c>
      <c r="E15" s="461">
        <v>0</v>
      </c>
      <c r="F15" s="461">
        <v>0</v>
      </c>
      <c r="G15" s="461">
        <f>'2 lentele'!K308+'2 lentele'!K309+'2 lentele'!K314</f>
        <v>18437562.079999998</v>
      </c>
      <c r="H15" s="461">
        <v>0</v>
      </c>
      <c r="I15" s="461">
        <v>0</v>
      </c>
      <c r="J15" s="461">
        <v>0</v>
      </c>
      <c r="K15" s="460">
        <f t="shared" si="0"/>
        <v>18437562.079999998</v>
      </c>
    </row>
    <row r="16" spans="1:11" ht="47.25" x14ac:dyDescent="0.25">
      <c r="A16" s="474" t="s">
        <v>1231</v>
      </c>
      <c r="B16" s="475" t="s">
        <v>1125</v>
      </c>
      <c r="C16" s="461">
        <v>0</v>
      </c>
      <c r="D16" s="461">
        <v>0</v>
      </c>
      <c r="E16" s="461">
        <v>0</v>
      </c>
      <c r="F16" s="461">
        <v>0</v>
      </c>
      <c r="G16" s="461">
        <f>'2 lentele'!K398+'2 lentele'!K399+'2 lentele'!K400+'2 lentele'!K401+'2 lentele'!K402+'2 lentele'!K403+'2 lentele'!K404</f>
        <v>19236904.050000001</v>
      </c>
      <c r="H16" s="461">
        <v>0</v>
      </c>
      <c r="I16" s="461">
        <v>0</v>
      </c>
      <c r="J16" s="461">
        <v>0</v>
      </c>
      <c r="K16" s="460">
        <f t="shared" si="0"/>
        <v>19236904.050000001</v>
      </c>
    </row>
    <row r="17" spans="1:11" ht="94.5" x14ac:dyDescent="0.25">
      <c r="A17" s="474" t="s">
        <v>1094</v>
      </c>
      <c r="B17" s="475" t="s">
        <v>1126</v>
      </c>
      <c r="C17" s="461">
        <v>0</v>
      </c>
      <c r="D17" s="461"/>
      <c r="E17" s="460">
        <v>0</v>
      </c>
      <c r="F17" s="461">
        <f>'2 lentele'!K415</f>
        <v>6546671.6399999997</v>
      </c>
      <c r="G17" s="460">
        <f>'2 lentele'!K418+'2 lentele'!K420+'2 lentele'!K422+'2 lentele'!K423+'2 lentele'!K424+'2 lentele'!K411</f>
        <v>39260377.469999999</v>
      </c>
      <c r="H17" s="461">
        <f>'2 lentele'!K416+'2 lentele'!K417+'2 lentele'!K419+'2 lentele'!K428+'2 lentele'!K429</f>
        <v>4765308.2</v>
      </c>
      <c r="I17" s="460">
        <f>'2 lentele'!K425+'2 lentele'!K426+'2 lentele'!K427+'2 lentele'!K412+'2 lentele'!K413</f>
        <v>9748000</v>
      </c>
      <c r="J17" s="461">
        <v>0</v>
      </c>
      <c r="K17" s="460">
        <f t="shared" si="0"/>
        <v>60320357.310000002</v>
      </c>
    </row>
    <row r="18" spans="1:11" ht="47.25" x14ac:dyDescent="0.25">
      <c r="A18" s="474" t="s">
        <v>109</v>
      </c>
      <c r="B18" s="475" t="s">
        <v>1127</v>
      </c>
      <c r="C18" s="461">
        <v>0</v>
      </c>
      <c r="D18" s="461">
        <v>0</v>
      </c>
      <c r="E18" s="460">
        <v>0</v>
      </c>
      <c r="F18" s="461">
        <f>'2 lentele'!K421</f>
        <v>2071448</v>
      </c>
      <c r="G18" s="460">
        <v>0</v>
      </c>
      <c r="H18" s="461">
        <v>0</v>
      </c>
      <c r="I18" s="460">
        <v>0</v>
      </c>
      <c r="J18" s="461">
        <v>0</v>
      </c>
      <c r="K18" s="460">
        <f t="shared" si="0"/>
        <v>2071448</v>
      </c>
    </row>
    <row r="19" spans="1:11" ht="78.75" x14ac:dyDescent="0.25">
      <c r="A19" s="474" t="s">
        <v>82</v>
      </c>
      <c r="B19" s="475" t="s">
        <v>1128</v>
      </c>
      <c r="C19" s="461">
        <v>0</v>
      </c>
      <c r="D19" s="461">
        <v>0</v>
      </c>
      <c r="E19" s="461">
        <v>0</v>
      </c>
      <c r="F19" s="461">
        <f>'2 lentele'!K112</f>
        <v>12305036</v>
      </c>
      <c r="G19" s="461">
        <v>0</v>
      </c>
      <c r="H19" s="461">
        <v>0</v>
      </c>
      <c r="I19" s="461">
        <v>0</v>
      </c>
      <c r="J19" s="461">
        <v>0</v>
      </c>
      <c r="K19" s="460">
        <f t="shared" si="0"/>
        <v>12305036</v>
      </c>
    </row>
    <row r="20" spans="1:11" ht="47.25" x14ac:dyDescent="0.25">
      <c r="A20" s="474" t="s">
        <v>32</v>
      </c>
      <c r="B20" s="475" t="s">
        <v>1129</v>
      </c>
      <c r="C20" s="461">
        <v>0</v>
      </c>
      <c r="D20" s="461">
        <v>0</v>
      </c>
      <c r="E20" s="461">
        <v>0</v>
      </c>
      <c r="F20" s="461">
        <v>0</v>
      </c>
      <c r="G20" s="461">
        <f>'2 lentele'!K111+'2 lentele'!K113+'2 lentele'!K114+'2 lentele'!K120+'2 lentele'!K121+'2 lentele'!K122+'2 lentele'!K123</f>
        <v>5614273.3099999996</v>
      </c>
      <c r="H20" s="461">
        <v>0</v>
      </c>
      <c r="I20" s="461">
        <v>0</v>
      </c>
      <c r="J20" s="461">
        <v>0</v>
      </c>
      <c r="K20" s="460">
        <f t="shared" si="0"/>
        <v>5614273.3099999996</v>
      </c>
    </row>
    <row r="21" spans="1:11" ht="63" x14ac:dyDescent="0.25">
      <c r="A21" s="474" t="s">
        <v>1292</v>
      </c>
      <c r="B21" s="475" t="s">
        <v>1130</v>
      </c>
      <c r="C21" s="461">
        <v>0</v>
      </c>
      <c r="D21" s="461">
        <v>0</v>
      </c>
      <c r="E21" s="460">
        <v>0</v>
      </c>
      <c r="F21" s="461">
        <v>0</v>
      </c>
      <c r="G21" s="460">
        <f>'2 lentele'!K134+'2 lentele'!K135</f>
        <v>525362.36</v>
      </c>
      <c r="H21" s="461">
        <f>'2 lentele'!K136</f>
        <v>444657.31</v>
      </c>
      <c r="I21" s="460">
        <v>0</v>
      </c>
      <c r="J21" s="461">
        <v>0</v>
      </c>
      <c r="K21" s="460">
        <f t="shared" si="0"/>
        <v>970019.66999999993</v>
      </c>
    </row>
    <row r="22" spans="1:11" ht="15.75" x14ac:dyDescent="0.25">
      <c r="A22" s="474" t="s">
        <v>1233</v>
      </c>
      <c r="B22" s="475" t="s">
        <v>1131</v>
      </c>
      <c r="C22" s="461">
        <v>0</v>
      </c>
      <c r="D22" s="461">
        <v>0</v>
      </c>
      <c r="E22" s="460">
        <v>0</v>
      </c>
      <c r="F22" s="461">
        <v>0</v>
      </c>
      <c r="G22" s="460">
        <f>'2 lentele'!K442+'2 lentele'!K446+'2 lentele'!K452+'2 lentele'!K453+'2 lentele'!K455+'2 lentele'!K461+'2 lentele'!K462</f>
        <v>1438933.6700000002</v>
      </c>
      <c r="H22" s="461">
        <f>'2 lentele'!K463</f>
        <v>110961.41</v>
      </c>
      <c r="I22" s="460">
        <f>'2 lentele'!K454+'2 lentele'!K447+'2 lentele'!K456+'2 lentele'!K457</f>
        <v>652330.03</v>
      </c>
      <c r="J22" s="461">
        <v>0</v>
      </c>
      <c r="K22" s="460">
        <f t="shared" si="0"/>
        <v>2202225.1100000003</v>
      </c>
    </row>
    <row r="23" spans="1:11" ht="31.5" x14ac:dyDescent="0.25">
      <c r="A23" s="474" t="s">
        <v>1263</v>
      </c>
      <c r="B23" s="475" t="s">
        <v>1132</v>
      </c>
      <c r="C23" s="461">
        <v>0</v>
      </c>
      <c r="D23" s="461">
        <v>0</v>
      </c>
      <c r="E23" s="461">
        <v>0</v>
      </c>
      <c r="F23" s="461">
        <f>'2 lentele'!K407</f>
        <v>2062955.63</v>
      </c>
      <c r="G23" s="461">
        <v>0</v>
      </c>
      <c r="H23" s="461">
        <v>0</v>
      </c>
      <c r="I23" s="461">
        <v>0</v>
      </c>
      <c r="J23" s="461">
        <v>0</v>
      </c>
      <c r="K23" s="460">
        <f t="shared" si="0"/>
        <v>2062955.63</v>
      </c>
    </row>
    <row r="24" spans="1:11" ht="31.5" x14ac:dyDescent="0.25">
      <c r="A24" s="474" t="s">
        <v>1133</v>
      </c>
      <c r="B24" s="475" t="s">
        <v>1134</v>
      </c>
      <c r="C24" s="461">
        <v>0</v>
      </c>
      <c r="D24" s="461">
        <v>0</v>
      </c>
      <c r="E24" s="461">
        <v>0</v>
      </c>
      <c r="F24" s="461">
        <f>'2 lentele'!K443</f>
        <v>243230.68000000002</v>
      </c>
      <c r="G24" s="461">
        <f>'2 lentele'!K444+'2 lentele'!K445</f>
        <v>399601.98</v>
      </c>
      <c r="H24" s="461">
        <v>0</v>
      </c>
      <c r="I24" s="461">
        <f>'2 lentele'!K448</f>
        <v>282986.98</v>
      </c>
      <c r="J24" s="461">
        <v>0</v>
      </c>
      <c r="K24" s="460">
        <f t="shared" si="0"/>
        <v>925819.64</v>
      </c>
    </row>
    <row r="25" spans="1:11" ht="15.75" x14ac:dyDescent="0.25">
      <c r="A25" s="474" t="s">
        <v>1095</v>
      </c>
      <c r="B25" s="475" t="s">
        <v>1135</v>
      </c>
      <c r="C25" s="461">
        <v>0</v>
      </c>
      <c r="D25" s="461">
        <v>0</v>
      </c>
      <c r="E25" s="460">
        <v>0</v>
      </c>
      <c r="F25" s="461">
        <f>'2 lentele'!K59</f>
        <v>1430708.28</v>
      </c>
      <c r="G25" s="460">
        <f>'2 lentele'!K58+'2 lentele'!K61+'2 lentele'!K69+'2 lentele'!K71+'2 lentele'!K79</f>
        <v>2904196.0700000003</v>
      </c>
      <c r="H25" s="461">
        <f>'2 lentele'!K60+'2 lentele'!K63+'2 lentele'!K64+'2 lentele'!K72+'2 lentele'!K73+'2 lentele'!K74+'2 lentele'!K75+'2 lentele'!K76+'2 lentele'!K86+'2 lentele'!K87+'2 lentele'!K88</f>
        <v>3518418.0999999996</v>
      </c>
      <c r="I25" s="460">
        <f>'2 lentele'!K66+'2 lentele'!K67+'2 lentele'!K68+'2 lentele'!K78+'2 lentele'!K81+'2 lentele'!K65+'2 lentele'!K70+'2 lentele'!K82+'2 lentele'!K77</f>
        <v>11887313.790000001</v>
      </c>
      <c r="J25" s="461">
        <f>'2 lentele'!K80</f>
        <v>264384.84000000003</v>
      </c>
      <c r="K25" s="460">
        <f t="shared" si="0"/>
        <v>20005021.080000002</v>
      </c>
    </row>
    <row r="26" spans="1:11" ht="47.25" x14ac:dyDescent="0.25">
      <c r="A26" s="474" t="s">
        <v>1251</v>
      </c>
      <c r="B26" s="475" t="s">
        <v>1136</v>
      </c>
      <c r="C26" s="461">
        <v>0</v>
      </c>
      <c r="D26" s="461">
        <v>0</v>
      </c>
      <c r="E26" s="460">
        <v>0</v>
      </c>
      <c r="F26" s="461">
        <v>0</v>
      </c>
      <c r="G26" s="460">
        <f>'2 lentele'!K24+'2 lentele'!K26+'2 lentele'!K27+'2 lentele'!K29+'2 lentele'!K30+'2 lentele'!K31+'2 lentele'!K115+'2 lentele'!K116</f>
        <v>5760499.2400000002</v>
      </c>
      <c r="H26" s="461">
        <v>0</v>
      </c>
      <c r="I26" s="460">
        <v>0</v>
      </c>
      <c r="J26" s="461">
        <v>0</v>
      </c>
      <c r="K26" s="460">
        <f t="shared" si="0"/>
        <v>5760499.2400000002</v>
      </c>
    </row>
    <row r="27" spans="1:11" ht="47.25" x14ac:dyDescent="0.25">
      <c r="A27" s="474" t="s">
        <v>13</v>
      </c>
      <c r="B27" s="475" t="s">
        <v>1137</v>
      </c>
      <c r="C27" s="461">
        <v>0</v>
      </c>
      <c r="D27" s="461">
        <v>0</v>
      </c>
      <c r="E27" s="461">
        <v>0</v>
      </c>
      <c r="F27" s="461">
        <f>'2 lentele'!K37</f>
        <v>711630</v>
      </c>
      <c r="G27" s="461">
        <v>0</v>
      </c>
      <c r="H27" s="461">
        <v>0</v>
      </c>
      <c r="I27" s="461">
        <v>0</v>
      </c>
      <c r="J27" s="461">
        <v>0</v>
      </c>
      <c r="K27" s="460">
        <f t="shared" si="0"/>
        <v>711630</v>
      </c>
    </row>
    <row r="28" spans="1:11" ht="31.5" x14ac:dyDescent="0.25">
      <c r="A28" s="474" t="s">
        <v>1247</v>
      </c>
      <c r="B28" s="475" t="s">
        <v>1138</v>
      </c>
      <c r="C28" s="461">
        <v>0</v>
      </c>
      <c r="D28" s="461">
        <v>0</v>
      </c>
      <c r="E28" s="461">
        <v>0</v>
      </c>
      <c r="F28" s="461">
        <v>0</v>
      </c>
      <c r="G28" s="461">
        <f>'2 lentele'!K117+'2 lentele'!K118+'2 lentele'!K119</f>
        <v>2650000</v>
      </c>
      <c r="H28" s="461">
        <v>0</v>
      </c>
      <c r="I28" s="461">
        <f>'2 lentele'!K322++'2 lentele'!K130+'2 lentele'!K128+'2 lentele'!K127+'2 lentele'!K129+'2 lentele'!K15</f>
        <v>33000000</v>
      </c>
      <c r="J28" s="461">
        <v>0</v>
      </c>
      <c r="K28" s="460">
        <f t="shared" si="0"/>
        <v>35650000</v>
      </c>
    </row>
    <row r="29" spans="1:11" ht="31.5" x14ac:dyDescent="0.25">
      <c r="A29" s="474" t="s">
        <v>1076</v>
      </c>
      <c r="B29" s="475" t="s">
        <v>1139</v>
      </c>
      <c r="C29" s="461">
        <v>0</v>
      </c>
      <c r="D29" s="461">
        <v>0</v>
      </c>
      <c r="E29" s="461">
        <v>0</v>
      </c>
      <c r="F29" s="461">
        <f>'2 lentele'!K35+'2 lentele'!K38+'2 lentele'!K50</f>
        <v>2710949.0700000003</v>
      </c>
      <c r="G29" s="461">
        <f>'2 lentele'!K40+'2 lentele'!K41+'2 lentele'!K43+'2 lentele'!K49+'2 lentele'!K51</f>
        <v>8273178.0200000005</v>
      </c>
      <c r="H29" s="461">
        <f>'2 lentele'!K39+'2 lentele'!K28+'2 lentele'!K25+'2 lentele'!K23+'2 lentele'!K44+'2 lentele'!K46+'2 lentele'!K52+'2 lentele'!K36+'2 lentele'!K47+'2 lentele'!K42+'2 lentele'!K48</f>
        <v>17793490.210000001</v>
      </c>
      <c r="I29" s="461">
        <f>'2 lentele'!K53+'2 lentele'!K45</f>
        <v>5685460.9199999999</v>
      </c>
      <c r="J29" s="461">
        <v>0</v>
      </c>
      <c r="K29" s="460">
        <f t="shared" si="0"/>
        <v>34463078.219999999</v>
      </c>
    </row>
    <row r="30" spans="1:11" ht="31.5" x14ac:dyDescent="0.25">
      <c r="A30" s="474" t="s">
        <v>1259</v>
      </c>
      <c r="B30" s="475" t="s">
        <v>1140</v>
      </c>
      <c r="C30" s="461">
        <v>0</v>
      </c>
      <c r="D30" s="461">
        <v>0</v>
      </c>
      <c r="E30" s="461">
        <v>0</v>
      </c>
      <c r="F30" s="461">
        <f>'2 lentele'!K304</f>
        <v>1543778.24</v>
      </c>
      <c r="G30" s="461">
        <f>'2 lentele'!K302+'2 lentele'!K303+'2 lentele'!K305</f>
        <v>14720329.309999999</v>
      </c>
      <c r="H30" s="461">
        <v>0</v>
      </c>
      <c r="I30" s="461">
        <v>0</v>
      </c>
      <c r="J30" s="461">
        <v>0</v>
      </c>
      <c r="K30" s="460">
        <f t="shared" si="0"/>
        <v>16264107.549999999</v>
      </c>
    </row>
    <row r="31" spans="1:11" ht="31.5" x14ac:dyDescent="0.25">
      <c r="A31" s="474" t="s">
        <v>28</v>
      </c>
      <c r="B31" s="475" t="s">
        <v>1141</v>
      </c>
      <c r="C31" s="461">
        <v>0</v>
      </c>
      <c r="D31" s="461">
        <v>0</v>
      </c>
      <c r="E31" s="461">
        <v>0</v>
      </c>
      <c r="F31" s="461">
        <v>0</v>
      </c>
      <c r="G31" s="461">
        <f>'2 lentele'!K204+'2 lentele'!K207+'2 lentele'!K208+'2 lentele'!K209+'2 lentele'!K210+'2 lentele'!K212+'2 lentele'!K214</f>
        <v>4003756.7500000005</v>
      </c>
      <c r="H31" s="476">
        <f>'2 lentele'!K206</f>
        <v>411066.76</v>
      </c>
      <c r="I31" s="461">
        <f>'2 lentele'!K215</f>
        <v>390000</v>
      </c>
      <c r="J31" s="461">
        <v>0</v>
      </c>
      <c r="K31" s="460">
        <f t="shared" si="0"/>
        <v>4804823.5100000007</v>
      </c>
    </row>
    <row r="32" spans="1:11" ht="31.5" x14ac:dyDescent="0.25">
      <c r="A32" s="474" t="s">
        <v>1078</v>
      </c>
      <c r="B32" s="475" t="s">
        <v>1142</v>
      </c>
      <c r="C32" s="461">
        <v>0</v>
      </c>
      <c r="D32" s="461">
        <v>0</v>
      </c>
      <c r="E32" s="461">
        <v>0</v>
      </c>
      <c r="F32" s="461">
        <f>'2 lentele'!K218+'2 lentele'!K220+'2 lentele'!K221+'2 lentele'!K222+'2 lentele'!K223+'2 lentele'!K224+'2 lentele'!K225+'2 lentele'!K226</f>
        <v>11893115.77</v>
      </c>
      <c r="G32" s="461">
        <v>0</v>
      </c>
      <c r="H32" s="461">
        <v>0</v>
      </c>
      <c r="I32" s="461">
        <v>0</v>
      </c>
      <c r="J32" s="461">
        <v>0</v>
      </c>
      <c r="K32" s="460">
        <f t="shared" si="0"/>
        <v>11893115.77</v>
      </c>
    </row>
    <row r="33" spans="1:11" ht="63" x14ac:dyDescent="0.25">
      <c r="A33" s="474" t="s">
        <v>1258</v>
      </c>
      <c r="B33" s="475" t="s">
        <v>1143</v>
      </c>
      <c r="C33" s="461">
        <v>0</v>
      </c>
      <c r="D33" s="461">
        <v>0</v>
      </c>
      <c r="E33" s="461">
        <v>0</v>
      </c>
      <c r="F33" s="461">
        <v>0</v>
      </c>
      <c r="G33" s="461">
        <v>0</v>
      </c>
      <c r="H33" s="461">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I33" s="461">
        <f>'2 lentele'!K247+'2 lentele'!K248+'2 lentele'!K258+'2 lentele'!K259+'2 lentele'!K264+'2 lentele'!K263</f>
        <v>2528800.9800000004</v>
      </c>
      <c r="J33" s="461">
        <v>0</v>
      </c>
      <c r="K33" s="460">
        <f t="shared" si="0"/>
        <v>6051717.0600000005</v>
      </c>
    </row>
    <row r="34" spans="1:11" ht="31.5" x14ac:dyDescent="0.25">
      <c r="A34" s="474" t="s">
        <v>1100</v>
      </c>
      <c r="B34" s="475" t="s">
        <v>1144</v>
      </c>
      <c r="C34" s="461">
        <v>0</v>
      </c>
      <c r="D34" s="461">
        <v>0</v>
      </c>
      <c r="E34" s="461">
        <v>0</v>
      </c>
      <c r="F34" s="461">
        <v>0</v>
      </c>
      <c r="G34" s="461">
        <f>'2 lentele'!K312+'2 lentele'!K315</f>
        <v>1823183.6099999999</v>
      </c>
      <c r="H34" s="461">
        <f>'2 lentele'!K311+'2 lentele'!K317+'2 lentele'!K354+'2 lentele'!K319+'2 lentele'!K313+'2 lentele'!K337+'2 lentele'!K316</f>
        <v>6142613.9300000006</v>
      </c>
      <c r="I34" s="461">
        <f>'2 lentele'!K318</f>
        <v>852941.17999999993</v>
      </c>
      <c r="J34" s="461">
        <v>0</v>
      </c>
      <c r="K34" s="460">
        <f t="shared" si="0"/>
        <v>8818738.7200000007</v>
      </c>
    </row>
    <row r="35" spans="1:11" ht="94.5" x14ac:dyDescent="0.25">
      <c r="A35" s="474" t="s">
        <v>1654</v>
      </c>
      <c r="B35" s="475" t="s">
        <v>1657</v>
      </c>
      <c r="C35" s="461">
        <v>0</v>
      </c>
      <c r="D35" s="461">
        <v>0</v>
      </c>
      <c r="E35" s="461">
        <v>0</v>
      </c>
      <c r="F35" s="461">
        <v>0</v>
      </c>
      <c r="G35" s="461">
        <v>0</v>
      </c>
      <c r="H35" s="461">
        <f>'2 lentele'!K290+'2 lentele'!K291+'2 lentele'!K292+'2 lentele'!K293+'2 lentele'!K294+'2 lentele'!K295+'2 lentele'!K296</f>
        <v>175868.27000000002</v>
      </c>
      <c r="I35" s="461">
        <v>0</v>
      </c>
      <c r="J35" s="461">
        <v>0</v>
      </c>
      <c r="K35" s="460">
        <f t="shared" si="0"/>
        <v>175868.27000000002</v>
      </c>
    </row>
    <row r="36" spans="1:11" ht="47.25" x14ac:dyDescent="0.25">
      <c r="A36" s="474" t="s">
        <v>1257</v>
      </c>
      <c r="B36" s="475" t="s">
        <v>1145</v>
      </c>
      <c r="C36" s="461">
        <v>0</v>
      </c>
      <c r="D36" s="461">
        <v>0</v>
      </c>
      <c r="E36" s="461">
        <v>0</v>
      </c>
      <c r="F36" s="461">
        <v>0</v>
      </c>
      <c r="G36" s="461">
        <v>0</v>
      </c>
      <c r="H36" s="461">
        <f>'2 lentele'!K232+'2 lentele'!K233+'2 lentele'!K238+'2 lentele'!K239+'2 lentele'!K234+'2 lentele'!K235+'2 lentele'!K236+'2 lentele'!K237</f>
        <v>1641431.99</v>
      </c>
      <c r="I36" s="461">
        <v>0</v>
      </c>
      <c r="J36" s="461">
        <v>0</v>
      </c>
      <c r="K36" s="460">
        <f t="shared" si="0"/>
        <v>1641431.99</v>
      </c>
    </row>
    <row r="37" spans="1:11" ht="47.25" x14ac:dyDescent="0.25">
      <c r="A37" s="474" t="s">
        <v>1098</v>
      </c>
      <c r="B37" s="475" t="s">
        <v>1146</v>
      </c>
      <c r="C37" s="461">
        <v>0</v>
      </c>
      <c r="D37" s="461">
        <v>0</v>
      </c>
      <c r="E37" s="461">
        <v>0</v>
      </c>
      <c r="F37" s="461">
        <v>0</v>
      </c>
      <c r="G37" s="461">
        <v>0</v>
      </c>
      <c r="H37" s="461">
        <f>'2 lentele'!K150+'2 lentele'!K151+'2 lentele'!K163+'2 lentele'!K165+'2 lentele'!K167+'2 lentele'!K152+'2 lentele'!K153+'2 lentele'!K154+'2 lentele'!K156+'2 lentele'!K178+'2 lentele'!K179</f>
        <v>4277845.4799999995</v>
      </c>
      <c r="I37" s="461">
        <v>0</v>
      </c>
      <c r="J37" s="461">
        <v>0</v>
      </c>
      <c r="K37" s="460">
        <f t="shared" si="0"/>
        <v>4277845.4799999995</v>
      </c>
    </row>
    <row r="38" spans="1:11" ht="31.5" x14ac:dyDescent="0.25">
      <c r="A38" s="474" t="s">
        <v>1099</v>
      </c>
      <c r="B38" s="475" t="s">
        <v>1147</v>
      </c>
      <c r="C38" s="461">
        <v>0</v>
      </c>
      <c r="D38" s="461">
        <v>0</v>
      </c>
      <c r="E38" s="461">
        <v>0</v>
      </c>
      <c r="F38" s="461">
        <v>0</v>
      </c>
      <c r="G38" s="461">
        <f>'2 lentele'!K143+'2 lentele'!K144+'2 lentele'!K145+'2 lentele'!K147+'2 lentele'!K177</f>
        <v>2906619.64</v>
      </c>
      <c r="H38" s="461">
        <f>'2 lentele'!K148+'2 lentele'!K166+'2 lentele'!K175+'2 lentele'!K176</f>
        <v>1859267.4</v>
      </c>
      <c r="I38" s="461">
        <v>0</v>
      </c>
      <c r="J38" s="461">
        <v>0</v>
      </c>
      <c r="K38" s="460">
        <f t="shared" si="0"/>
        <v>4765887.04</v>
      </c>
    </row>
    <row r="39" spans="1:11" ht="47.25" x14ac:dyDescent="0.25">
      <c r="A39" s="474" t="s">
        <v>1255</v>
      </c>
      <c r="B39" s="475" t="s">
        <v>1148</v>
      </c>
      <c r="C39" s="461">
        <v>0</v>
      </c>
      <c r="D39" s="461">
        <v>0</v>
      </c>
      <c r="E39" s="461">
        <v>0</v>
      </c>
      <c r="F39" s="461">
        <v>0</v>
      </c>
      <c r="G39" s="461">
        <f>'2 lentele'!K190+'2 lentele'!K191+'2 lentele'!K193+'2 lentele'!K194+'2 lentele'!K195+'2 lentele'!K196+'2 lentele'!K198</f>
        <v>1261859.0000000002</v>
      </c>
      <c r="H39" s="461">
        <f>'2 lentele'!K197+'2 lentele'!K199</f>
        <v>504268</v>
      </c>
      <c r="I39" s="461">
        <f>'2 lentele'!K192</f>
        <v>1324935.6000000001</v>
      </c>
      <c r="J39" s="461">
        <v>0</v>
      </c>
      <c r="K39" s="460">
        <f t="shared" si="0"/>
        <v>3091062.6000000006</v>
      </c>
    </row>
    <row r="40" spans="1:11" ht="47.25" x14ac:dyDescent="0.25">
      <c r="A40" s="474" t="s">
        <v>106</v>
      </c>
      <c r="B40" s="475" t="s">
        <v>1149</v>
      </c>
      <c r="C40" s="461">
        <v>0</v>
      </c>
      <c r="D40" s="461">
        <v>0</v>
      </c>
      <c r="E40" s="461">
        <v>0</v>
      </c>
      <c r="F40" s="461">
        <v>0</v>
      </c>
      <c r="G40" s="461">
        <v>0</v>
      </c>
      <c r="H40" s="461">
        <f>'2 lentele'!K182+'2 lentele'!K183+'2 lentele'!K184+'2 lentele'!K186</f>
        <v>1429720.29</v>
      </c>
      <c r="I40" s="461">
        <f>'2 lentele'!K185</f>
        <v>794769.17</v>
      </c>
      <c r="J40" s="461">
        <v>0</v>
      </c>
      <c r="K40" s="460">
        <f t="shared" si="0"/>
        <v>2224489.46</v>
      </c>
    </row>
    <row r="41" spans="1:11" ht="63" x14ac:dyDescent="0.25">
      <c r="A41" s="474" t="s">
        <v>1056</v>
      </c>
      <c r="B41" s="475" t="s">
        <v>1150</v>
      </c>
      <c r="C41" s="461">
        <v>0</v>
      </c>
      <c r="D41" s="461">
        <v>0</v>
      </c>
      <c r="E41" s="461">
        <v>0</v>
      </c>
      <c r="F41" s="461">
        <f>'2 lentele'!K331</f>
        <v>380638</v>
      </c>
      <c r="G41" s="461">
        <f>'2 lentele'!K164+'2 lentele'!K328+'2 lentele'!K329+'2 lentele'!K330+'2 lentele'!K332+'2 lentele'!K338+'2 lentele'!K339+'2 lentele'!K341+'2 lentele'!K342+'2 lentele'!K343+'2 lentele'!K344+'2 lentele'!K345+'2 lentele'!K346+'2 lentele'!K347+'2 lentele'!K349+'2 lentele'!K350+'2 lentele'!K351+'2 lentele'!K352+'2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
        <v>7478483</v>
      </c>
      <c r="H41" s="461">
        <v>0</v>
      </c>
      <c r="I41" s="461">
        <f>+'2 lentele'!K340+'2 lentele'!K348+'2 lentele'!K353+'2 lentele'!K356</f>
        <v>582897.84</v>
      </c>
      <c r="J41" s="461">
        <f>'2 lentele'!K333+'2 lentele'!K334+'2 lentele'!K335+'2 lentele'!K336</f>
        <v>1360000</v>
      </c>
      <c r="K41" s="460">
        <f t="shared" si="0"/>
        <v>9802018.8399999999</v>
      </c>
    </row>
    <row r="42" spans="1:11" ht="47.25" x14ac:dyDescent="0.25">
      <c r="A42" s="474" t="s">
        <v>1624</v>
      </c>
      <c r="B42" s="475" t="s">
        <v>1623</v>
      </c>
      <c r="C42" s="461">
        <v>0</v>
      </c>
      <c r="D42" s="461">
        <v>0</v>
      </c>
      <c r="E42" s="461">
        <v>0</v>
      </c>
      <c r="F42" s="461">
        <f>+'2 lentele'!K169</f>
        <v>2241000</v>
      </c>
      <c r="G42" s="461">
        <v>0</v>
      </c>
      <c r="H42" s="461">
        <v>0</v>
      </c>
      <c r="I42" s="461">
        <v>0</v>
      </c>
      <c r="J42" s="461">
        <v>0</v>
      </c>
      <c r="K42" s="460">
        <f t="shared" si="0"/>
        <v>2241000</v>
      </c>
    </row>
    <row r="43" spans="1:11" ht="15.75" x14ac:dyDescent="0.25">
      <c r="A43" s="474" t="s">
        <v>735</v>
      </c>
      <c r="B43" s="477"/>
      <c r="C43" s="461">
        <v>0</v>
      </c>
      <c r="D43" s="461">
        <v>0</v>
      </c>
      <c r="E43" s="461">
        <v>0</v>
      </c>
      <c r="F43" s="461">
        <v>0</v>
      </c>
      <c r="G43" s="461">
        <v>0</v>
      </c>
      <c r="H43" s="461">
        <f>'2 lentele'!K435</f>
        <v>380000</v>
      </c>
      <c r="I43" s="461">
        <v>0</v>
      </c>
      <c r="J43" s="461">
        <v>0</v>
      </c>
      <c r="K43" s="460">
        <f t="shared" si="0"/>
        <v>380000</v>
      </c>
    </row>
    <row r="44" spans="1:11" ht="15.75" x14ac:dyDescent="0.25">
      <c r="A44" s="474" t="s">
        <v>713</v>
      </c>
      <c r="B44" s="477"/>
      <c r="C44" s="461">
        <v>0</v>
      </c>
      <c r="D44" s="461">
        <f>'2 lentele'!K22</f>
        <v>260658</v>
      </c>
      <c r="E44" s="461">
        <v>0</v>
      </c>
      <c r="F44" s="461">
        <f>'2 lentele'!K168+'2 lentele'!K171+'2 lentele'!K173+'2 lentele'!K300+'2 lentele'!K301</f>
        <v>6400988</v>
      </c>
      <c r="G44" s="461">
        <f>'2 lentele'!K146+'2 lentele'!K158+'2 lentele'!K170+'2 lentele'!K172+'2 lentele'!K174</f>
        <v>7513842</v>
      </c>
      <c r="H44" s="461">
        <v>0</v>
      </c>
      <c r="I44" s="461">
        <v>0</v>
      </c>
      <c r="J44" s="461">
        <v>0</v>
      </c>
      <c r="K44" s="460">
        <f t="shared" si="0"/>
        <v>14175488</v>
      </c>
    </row>
    <row r="45" spans="1:11" ht="15.75" x14ac:dyDescent="0.25">
      <c r="A45" s="499" t="s">
        <v>1377</v>
      </c>
      <c r="B45" s="500"/>
      <c r="C45" s="500"/>
      <c r="D45" s="500"/>
      <c r="E45" s="500"/>
      <c r="F45" s="500"/>
      <c r="G45" s="500"/>
      <c r="H45" s="500"/>
      <c r="I45" s="500"/>
      <c r="J45" s="501"/>
      <c r="K45" s="460">
        <f>SUM(K9:K44)</f>
        <v>328251096.16000003</v>
      </c>
    </row>
  </sheetData>
  <autoFilter ref="A8:K45" xr:uid="{00000000-0009-0000-0000-000004000000}"/>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showWhiteSpace="0" view="pageLayout" topLeftCell="A40" zoomScaleNormal="100" workbookViewId="0">
      <selection activeCell="I99" sqref="I99"/>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495" t="s">
        <v>388</v>
      </c>
      <c r="G1" s="495"/>
      <c r="H1" s="495"/>
      <c r="I1" s="495"/>
    </row>
    <row r="2" spans="1:10" ht="15.75" x14ac:dyDescent="0.25">
      <c r="F2" s="496" t="s">
        <v>389</v>
      </c>
      <c r="G2" s="496"/>
      <c r="H2" s="496"/>
      <c r="I2" s="496"/>
    </row>
    <row r="3" spans="1:10" ht="15.75" x14ac:dyDescent="0.25">
      <c r="F3" s="496" t="s">
        <v>390</v>
      </c>
      <c r="G3" s="496"/>
      <c r="H3" s="496"/>
      <c r="I3" s="496"/>
    </row>
    <row r="5" spans="1:10" ht="15.75" x14ac:dyDescent="0.25">
      <c r="A5" s="146" t="s">
        <v>983</v>
      </c>
    </row>
    <row r="6" spans="1:10" ht="15.75" x14ac:dyDescent="0.25">
      <c r="A6" s="146" t="s">
        <v>984</v>
      </c>
    </row>
    <row r="7" spans="1:10" ht="15.75" x14ac:dyDescent="0.25">
      <c r="A7" s="292"/>
      <c r="B7" s="293" t="s">
        <v>270</v>
      </c>
      <c r="C7" s="153">
        <v>2013</v>
      </c>
      <c r="D7" s="153">
        <v>2014</v>
      </c>
      <c r="E7" s="153">
        <v>2015</v>
      </c>
      <c r="F7" s="153">
        <v>2016</v>
      </c>
      <c r="G7" s="153">
        <v>2017</v>
      </c>
      <c r="H7" s="153">
        <v>2018</v>
      </c>
      <c r="I7" s="153">
        <v>2019</v>
      </c>
      <c r="J7" s="153">
        <v>2020</v>
      </c>
    </row>
    <row r="8" spans="1:10" ht="51" x14ac:dyDescent="0.25">
      <c r="A8" s="294" t="s">
        <v>985</v>
      </c>
      <c r="B8" s="294" t="s">
        <v>986</v>
      </c>
      <c r="C8" s="153"/>
      <c r="D8" s="151"/>
      <c r="E8" s="152"/>
      <c r="F8" s="151"/>
      <c r="G8" s="151"/>
      <c r="H8" s="151"/>
      <c r="I8" s="151"/>
      <c r="J8" s="151"/>
    </row>
    <row r="9" spans="1:10" ht="63" x14ac:dyDescent="0.25">
      <c r="A9" s="149" t="s">
        <v>90</v>
      </c>
      <c r="B9" s="297" t="s">
        <v>993</v>
      </c>
      <c r="C9" s="147">
        <v>0</v>
      </c>
      <c r="D9" s="147">
        <v>0</v>
      </c>
      <c r="E9" s="150">
        <v>0</v>
      </c>
      <c r="F9" s="147">
        <v>0</v>
      </c>
      <c r="G9" s="150">
        <v>0</v>
      </c>
      <c r="H9" s="147">
        <f>'2 lentele'!K433+'2 lentele'!K434</f>
        <v>1152000</v>
      </c>
      <c r="I9" s="150">
        <v>0</v>
      </c>
      <c r="J9" s="147">
        <v>0</v>
      </c>
    </row>
    <row r="10" spans="1:10" ht="31.5" x14ac:dyDescent="0.25">
      <c r="A10" s="149" t="s">
        <v>1096</v>
      </c>
      <c r="B10" s="297" t="s">
        <v>1692</v>
      </c>
      <c r="C10" s="147">
        <v>0</v>
      </c>
      <c r="D10" s="147">
        <v>0</v>
      </c>
      <c r="E10" s="150">
        <v>0</v>
      </c>
      <c r="F10" s="147">
        <v>0</v>
      </c>
      <c r="G10" s="150">
        <v>0</v>
      </c>
      <c r="H10" s="147">
        <f>G10</f>
        <v>0</v>
      </c>
      <c r="I10" s="150">
        <f>'2 lentele'!K96+'2 lentele'!K89+H10+'2 lentele'!K92+'2 lentele'!K62+'2 lentele'!K85</f>
        <v>3080527.0700000003</v>
      </c>
      <c r="J10" s="147">
        <v>0</v>
      </c>
    </row>
    <row r="11" spans="1:10" ht="47.25" x14ac:dyDescent="0.25">
      <c r="A11" s="149" t="s">
        <v>1097</v>
      </c>
      <c r="B11" s="475" t="s">
        <v>994</v>
      </c>
      <c r="C11" s="461">
        <v>0</v>
      </c>
      <c r="D11" s="461">
        <v>0</v>
      </c>
      <c r="E11" s="461">
        <v>0</v>
      </c>
      <c r="F11" s="461">
        <v>0</v>
      </c>
      <c r="G11" s="461">
        <f>'2 lentele'!K95+'2 lentele'!K100+'2 lentele'!K101</f>
        <v>726719.71</v>
      </c>
      <c r="H11" s="461">
        <f>'2 lentele'!K94+'2 lentele'!K97+'2 lentele'!K98+'2 lentele'!K102+G11</f>
        <v>1431288.03</v>
      </c>
      <c r="I11" s="461">
        <f>'2 lentele'!K99+'2 lentele'!K103+H11+'2 lentele'!K104</f>
        <v>2241229.21</v>
      </c>
      <c r="J11" s="461">
        <v>0</v>
      </c>
    </row>
    <row r="12" spans="1:10" ht="63" x14ac:dyDescent="0.25">
      <c r="A12" s="149" t="s">
        <v>42</v>
      </c>
      <c r="B12" s="475" t="s">
        <v>995</v>
      </c>
      <c r="C12" s="461">
        <v>0</v>
      </c>
      <c r="D12" s="461">
        <v>0</v>
      </c>
      <c r="E12" s="461">
        <v>0</v>
      </c>
      <c r="F12" s="461">
        <v>0</v>
      </c>
      <c r="G12" s="461">
        <v>0</v>
      </c>
      <c r="H12" s="461">
        <f>'2 lentele'!K106</f>
        <v>1305328.24</v>
      </c>
      <c r="I12" s="461">
        <f>H12+'2 lentele'!K107</f>
        <v>1885820.25</v>
      </c>
      <c r="J12" s="461">
        <v>0</v>
      </c>
    </row>
    <row r="13" spans="1:10" ht="31.5" x14ac:dyDescent="0.25">
      <c r="A13" s="149" t="s">
        <v>1248</v>
      </c>
      <c r="B13" s="475" t="s">
        <v>996</v>
      </c>
      <c r="C13" s="461">
        <v>0</v>
      </c>
      <c r="D13" s="461">
        <v>0</v>
      </c>
      <c r="E13" s="460">
        <v>0</v>
      </c>
      <c r="F13" s="461">
        <f>'2 lentele'!K84</f>
        <v>17545</v>
      </c>
      <c r="G13" s="460">
        <f>'2 lentele'!K90+F13</f>
        <v>32295</v>
      </c>
      <c r="H13" s="461">
        <f>'2 lentele'!K91+G13</f>
        <v>272238</v>
      </c>
      <c r="I13" s="460">
        <v>0</v>
      </c>
      <c r="J13" s="461">
        <v>0</v>
      </c>
    </row>
    <row r="14" spans="1:10" ht="63" x14ac:dyDescent="0.25">
      <c r="A14" s="149" t="s">
        <v>1266</v>
      </c>
      <c r="B14" s="475" t="s">
        <v>997</v>
      </c>
      <c r="C14" s="461">
        <v>0</v>
      </c>
      <c r="D14" s="461">
        <v>0</v>
      </c>
      <c r="E14" s="460">
        <v>0</v>
      </c>
      <c r="F14" s="461">
        <v>0</v>
      </c>
      <c r="G14" s="460">
        <f>'2 lentele'!K437</f>
        <v>8274858</v>
      </c>
      <c r="H14" s="461">
        <v>0</v>
      </c>
      <c r="I14" s="460"/>
      <c r="J14" s="461">
        <v>0</v>
      </c>
    </row>
    <row r="15" spans="1:10" ht="31.5" x14ac:dyDescent="0.25">
      <c r="A15" s="149" t="s">
        <v>44</v>
      </c>
      <c r="B15" s="475" t="s">
        <v>1124</v>
      </c>
      <c r="C15" s="461">
        <v>0</v>
      </c>
      <c r="D15" s="461">
        <v>0</v>
      </c>
      <c r="E15" s="461">
        <v>0</v>
      </c>
      <c r="F15" s="461">
        <v>0</v>
      </c>
      <c r="G15" s="461">
        <f>'2 lentele'!K308+'2 lentele'!K309+'2 lentele'!K314</f>
        <v>18437562.079999998</v>
      </c>
      <c r="H15" s="461">
        <v>0</v>
      </c>
      <c r="I15" s="461">
        <v>0</v>
      </c>
      <c r="J15" s="461">
        <v>0</v>
      </c>
    </row>
    <row r="16" spans="1:10" ht="63" x14ac:dyDescent="0.25">
      <c r="A16" s="149" t="s">
        <v>1231</v>
      </c>
      <c r="B16" s="475" t="s">
        <v>1125</v>
      </c>
      <c r="C16" s="461">
        <v>0</v>
      </c>
      <c r="D16" s="461">
        <v>0</v>
      </c>
      <c r="E16" s="461">
        <v>0</v>
      </c>
      <c r="F16" s="461">
        <v>0</v>
      </c>
      <c r="G16" s="461">
        <f>'2 lentele'!K398+'2 lentele'!K399+'2 lentele'!K400+'2 lentele'!K401+'2 lentele'!K402+'2 lentele'!K403+'2 lentele'!K404</f>
        <v>19236904.050000001</v>
      </c>
      <c r="H16" s="461">
        <v>0</v>
      </c>
      <c r="I16" s="461">
        <v>0</v>
      </c>
      <c r="J16" s="461">
        <v>0</v>
      </c>
    </row>
    <row r="17" spans="1:10" ht="110.25" x14ac:dyDescent="0.25">
      <c r="A17" s="149" t="s">
        <v>1094</v>
      </c>
      <c r="B17" s="475" t="s">
        <v>1126</v>
      </c>
      <c r="C17" s="461">
        <v>0</v>
      </c>
      <c r="D17" s="461">
        <v>0</v>
      </c>
      <c r="E17" s="460">
        <v>0</v>
      </c>
      <c r="F17" s="461">
        <f>'2 lentele'!K415</f>
        <v>6546671.6399999997</v>
      </c>
      <c r="G17" s="460">
        <f>'2 lentele'!K418+'2 lentele'!K420+'2 lentele'!K422+'2 lentele'!K423+'2 lentele'!K424+'2 lentele'!K411+F17</f>
        <v>45807049.109999999</v>
      </c>
      <c r="H17" s="461">
        <f>'2 lentele'!K416+'2 lentele'!K417+G17+'2 lentele'!K419+'2 lentele'!K428+'2 lentele'!K429</f>
        <v>50572357.310000002</v>
      </c>
      <c r="I17" s="460">
        <f>'2 lentele'!K425+'2 lentele'!K426+'2 lentele'!K427+'2 lentele'!K412+H17+'2 lentele'!K413</f>
        <v>60320357.310000002</v>
      </c>
      <c r="J17" s="461">
        <v>0</v>
      </c>
    </row>
    <row r="18" spans="1:10" ht="63" x14ac:dyDescent="0.25">
      <c r="A18" s="149" t="s">
        <v>109</v>
      </c>
      <c r="B18" s="475" t="s">
        <v>1127</v>
      </c>
      <c r="C18" s="461">
        <v>0</v>
      </c>
      <c r="D18" s="461">
        <v>0</v>
      </c>
      <c r="E18" s="460">
        <v>0</v>
      </c>
      <c r="F18" s="461">
        <f>'2 lentele'!K421</f>
        <v>2071448</v>
      </c>
      <c r="G18" s="460">
        <v>0</v>
      </c>
      <c r="H18" s="461">
        <v>0</v>
      </c>
      <c r="I18" s="460">
        <v>0</v>
      </c>
      <c r="J18" s="461">
        <v>0</v>
      </c>
    </row>
    <row r="19" spans="1:10" ht="94.5" x14ac:dyDescent="0.25">
      <c r="A19" s="149" t="s">
        <v>82</v>
      </c>
      <c r="B19" s="475" t="s">
        <v>1128</v>
      </c>
      <c r="C19" s="461">
        <v>0</v>
      </c>
      <c r="D19" s="461">
        <v>0</v>
      </c>
      <c r="E19" s="461">
        <v>0</v>
      </c>
      <c r="F19" s="461">
        <f>'2 lentele'!K112</f>
        <v>12305036</v>
      </c>
      <c r="G19" s="461">
        <v>0</v>
      </c>
      <c r="H19" s="461">
        <v>0</v>
      </c>
      <c r="I19" s="461">
        <v>0</v>
      </c>
      <c r="J19" s="461">
        <v>0</v>
      </c>
    </row>
    <row r="20" spans="1:10" ht="63" x14ac:dyDescent="0.25">
      <c r="A20" s="149" t="s">
        <v>32</v>
      </c>
      <c r="B20" s="475" t="s">
        <v>1129</v>
      </c>
      <c r="C20" s="461">
        <v>0</v>
      </c>
      <c r="D20" s="461">
        <v>0</v>
      </c>
      <c r="E20" s="461">
        <v>0</v>
      </c>
      <c r="F20" s="461">
        <v>0</v>
      </c>
      <c r="G20" s="461">
        <f>'2 lentele'!K111+'2 lentele'!K113+'2 lentele'!K114+'2 lentele'!K120+'2 lentele'!K121+'2 lentele'!K122+'2 lentele'!K123</f>
        <v>5614273.3099999996</v>
      </c>
      <c r="H20" s="461">
        <v>0</v>
      </c>
      <c r="I20" s="461">
        <v>0</v>
      </c>
      <c r="J20" s="461">
        <v>0</v>
      </c>
    </row>
    <row r="21" spans="1:10" ht="110.25" x14ac:dyDescent="0.25">
      <c r="A21" s="149" t="s">
        <v>1292</v>
      </c>
      <c r="B21" s="475" t="s">
        <v>1130</v>
      </c>
      <c r="C21" s="461">
        <v>0</v>
      </c>
      <c r="D21" s="461">
        <v>0</v>
      </c>
      <c r="E21" s="460">
        <v>0</v>
      </c>
      <c r="F21" s="461">
        <v>0</v>
      </c>
      <c r="G21" s="460">
        <f>'2 lentele'!K134+'2 lentele'!K135</f>
        <v>525362.36</v>
      </c>
      <c r="H21" s="461">
        <f>'2 lentele'!K136+G21</f>
        <v>970019.66999999993</v>
      </c>
      <c r="I21" s="460">
        <v>0</v>
      </c>
      <c r="J21" s="461">
        <v>0</v>
      </c>
    </row>
    <row r="22" spans="1:10" ht="31.5" x14ac:dyDescent="0.25">
      <c r="A22" s="149" t="s">
        <v>1233</v>
      </c>
      <c r="B22" s="475" t="s">
        <v>1131</v>
      </c>
      <c r="C22" s="461">
        <v>0</v>
      </c>
      <c r="D22" s="461">
        <v>0</v>
      </c>
      <c r="E22" s="460">
        <v>0</v>
      </c>
      <c r="F22" s="461">
        <v>0</v>
      </c>
      <c r="G22" s="460">
        <f>'2 lentele'!K442+'2 lentele'!K446+'2 lentele'!K452+'2 lentele'!K453+'2 lentele'!K455+'2 lentele'!K461+'2 lentele'!K462</f>
        <v>1438933.6700000002</v>
      </c>
      <c r="H22" s="461">
        <f>G22+'2 lentele'!K463</f>
        <v>1549895.08</v>
      </c>
      <c r="I22" s="460">
        <f>'2 lentele'!K454+'2 lentele'!K447+H22+'2 lentele'!K456+'2 lentele'!K457</f>
        <v>2202225.1100000003</v>
      </c>
      <c r="J22" s="461">
        <v>0</v>
      </c>
    </row>
    <row r="23" spans="1:10" ht="31.5" x14ac:dyDescent="0.25">
      <c r="A23" s="149" t="s">
        <v>1263</v>
      </c>
      <c r="B23" s="475" t="s">
        <v>1132</v>
      </c>
      <c r="C23" s="461">
        <v>0</v>
      </c>
      <c r="D23" s="461">
        <v>0</v>
      </c>
      <c r="E23" s="461">
        <v>0</v>
      </c>
      <c r="F23" s="461">
        <f>'2 lentele'!K407</f>
        <v>2062955.63</v>
      </c>
      <c r="G23" s="461">
        <v>0</v>
      </c>
      <c r="H23" s="461">
        <v>0</v>
      </c>
      <c r="I23" s="461">
        <v>0</v>
      </c>
      <c r="J23" s="461">
        <v>0</v>
      </c>
    </row>
    <row r="24" spans="1:10" ht="31.5" x14ac:dyDescent="0.25">
      <c r="A24" s="149" t="s">
        <v>1133</v>
      </c>
      <c r="B24" s="475" t="s">
        <v>1134</v>
      </c>
      <c r="C24" s="461">
        <v>0</v>
      </c>
      <c r="D24" s="461">
        <v>0</v>
      </c>
      <c r="E24" s="461">
        <v>0</v>
      </c>
      <c r="F24" s="461">
        <f>'2 lentele'!K443</f>
        <v>243230.68000000002</v>
      </c>
      <c r="G24" s="461">
        <f>'2 lentele'!K444+'2 lentele'!K445+F24</f>
        <v>642832.66</v>
      </c>
      <c r="H24" s="461">
        <v>0</v>
      </c>
      <c r="I24" s="461">
        <f>G24+'2 lentele'!K448</f>
        <v>925819.64</v>
      </c>
      <c r="J24" s="461">
        <v>0</v>
      </c>
    </row>
    <row r="25" spans="1:10" ht="31.5" x14ac:dyDescent="0.25">
      <c r="A25" s="149" t="s">
        <v>1095</v>
      </c>
      <c r="B25" s="475" t="s">
        <v>1135</v>
      </c>
      <c r="C25" s="461">
        <v>0</v>
      </c>
      <c r="D25" s="461">
        <v>0</v>
      </c>
      <c r="E25" s="460">
        <v>0</v>
      </c>
      <c r="F25" s="461">
        <f>'2 lentele'!K59</f>
        <v>1430708.28</v>
      </c>
      <c r="G25" s="460">
        <f>'2 lentele'!K58+'2 lentele'!K61+'2 lentele'!K69+'2 lentele'!K71+'2 lentele'!K79+F25</f>
        <v>4334904.3500000006</v>
      </c>
      <c r="H25" s="461">
        <f>'2 lentele'!K60+'2 lentele'!K63+'2 lentele'!K64+'2 lentele'!K72+'2 lentele'!K73+'2 lentele'!K74+'2 lentele'!K75+'2 lentele'!K76+'2 lentele'!K86+'2 lentele'!K87+'2 lentele'!K88+G25</f>
        <v>7853322.4500000002</v>
      </c>
      <c r="I25" s="460">
        <f>'2 lentele'!K66+'2 lentele'!K67+'2 lentele'!K68+'2 lentele'!K78+'2 lentele'!K81+H25+'2 lentele'!K65+'2 lentele'!K70+'2 lentele'!K82+'2 lentele'!K77</f>
        <v>19740636.240000002</v>
      </c>
      <c r="J25" s="461">
        <f>'2 lentele'!K80+I25</f>
        <v>20005021.080000002</v>
      </c>
    </row>
    <row r="26" spans="1:10" ht="63" x14ac:dyDescent="0.25">
      <c r="A26" s="149" t="s">
        <v>1251</v>
      </c>
      <c r="B26" s="475" t="s">
        <v>1136</v>
      </c>
      <c r="C26" s="461">
        <v>0</v>
      </c>
      <c r="D26" s="461">
        <v>0</v>
      </c>
      <c r="E26" s="460">
        <v>0</v>
      </c>
      <c r="F26" s="461">
        <v>0</v>
      </c>
      <c r="G26" s="460">
        <f>'2 lentele'!K24+'2 lentele'!K26+'2 lentele'!K27+'2 lentele'!K29+'2 lentele'!K30+'2 lentele'!K31+'2 lentele'!K115+'2 lentele'!K116</f>
        <v>5760499.2400000002</v>
      </c>
      <c r="H26" s="461">
        <v>0</v>
      </c>
      <c r="I26" s="460">
        <v>0</v>
      </c>
      <c r="J26" s="461">
        <v>0</v>
      </c>
    </row>
    <row r="27" spans="1:10" ht="63" x14ac:dyDescent="0.25">
      <c r="A27" s="149" t="s">
        <v>13</v>
      </c>
      <c r="B27" s="475" t="s">
        <v>1137</v>
      </c>
      <c r="C27" s="461">
        <v>0</v>
      </c>
      <c r="D27" s="461">
        <v>0</v>
      </c>
      <c r="E27" s="461">
        <v>0</v>
      </c>
      <c r="F27" s="461">
        <f>'2 lentele'!K37</f>
        <v>711630</v>
      </c>
      <c r="G27" s="461">
        <v>0</v>
      </c>
      <c r="H27" s="461">
        <v>0</v>
      </c>
      <c r="I27" s="461">
        <v>0</v>
      </c>
      <c r="J27" s="461">
        <v>0</v>
      </c>
    </row>
    <row r="28" spans="1:10" ht="31.5" x14ac:dyDescent="0.25">
      <c r="A28" s="149" t="s">
        <v>1247</v>
      </c>
      <c r="B28" s="475" t="s">
        <v>1138</v>
      </c>
      <c r="C28" s="461">
        <v>0</v>
      </c>
      <c r="D28" s="461">
        <v>0</v>
      </c>
      <c r="E28" s="461">
        <v>0</v>
      </c>
      <c r="F28" s="461">
        <v>0</v>
      </c>
      <c r="G28" s="461">
        <f>'2 lentele'!K117+'2 lentele'!K118+'2 lentele'!K119</f>
        <v>2650000</v>
      </c>
      <c r="H28" s="461">
        <f>G28</f>
        <v>2650000</v>
      </c>
      <c r="I28" s="461">
        <f>'2 lentele'!K322+H28+'2 lentele'!K127+'2 lentele'!K128+'2 lentele'!K130+'2 lentele'!K15+'2 lentele'!K129</f>
        <v>35650000</v>
      </c>
      <c r="J28" s="461">
        <v>0</v>
      </c>
    </row>
    <row r="29" spans="1:10" ht="31.5" x14ac:dyDescent="0.25">
      <c r="A29" s="149" t="s">
        <v>1076</v>
      </c>
      <c r="B29" s="475" t="s">
        <v>1139</v>
      </c>
      <c r="C29" s="461">
        <v>0</v>
      </c>
      <c r="D29" s="461">
        <v>0</v>
      </c>
      <c r="E29" s="461">
        <v>0</v>
      </c>
      <c r="F29" s="461">
        <f>'2 lentele'!K35+'2 lentele'!K38+'2 lentele'!K50</f>
        <v>2710949.0700000003</v>
      </c>
      <c r="G29" s="461">
        <f>'2 lentele'!K40+'2 lentele'!K41+'2 lentele'!K43+'2 lentele'!K49+'2 lentele'!K51+F29</f>
        <v>10984127.09</v>
      </c>
      <c r="H29" s="461">
        <f>'2 lentele'!K39+'2 lentele'!K28+'2 lentele'!K25+'2 lentele'!K23+'2 lentele'!K44+'2 lentele'!K46+'2 lentele'!K52+'2 lentele'!K36+'2 lentele'!K47+'2 lentele'!K42+'2 lentele'!K48+G29</f>
        <v>28777617.300000001</v>
      </c>
      <c r="I29" s="461">
        <f>H29+'2 lentele'!K53+'2 lentele'!K45</f>
        <v>34463078.219999999</v>
      </c>
      <c r="J29" s="461">
        <v>0</v>
      </c>
    </row>
    <row r="30" spans="1:10" ht="47.25" x14ac:dyDescent="0.25">
      <c r="A30" s="149" t="s">
        <v>1259</v>
      </c>
      <c r="B30" s="475" t="s">
        <v>1140</v>
      </c>
      <c r="C30" s="461">
        <v>0</v>
      </c>
      <c r="D30" s="461">
        <v>0</v>
      </c>
      <c r="E30" s="461">
        <v>0</v>
      </c>
      <c r="F30" s="461">
        <f>'2 lentele'!K304</f>
        <v>1543778.24</v>
      </c>
      <c r="G30" s="461">
        <f>'2 lentele'!K302+'2 lentele'!K303+'2 lentele'!K305+F30</f>
        <v>16264107.549999999</v>
      </c>
      <c r="H30" s="461">
        <v>0</v>
      </c>
      <c r="I30" s="461">
        <v>0</v>
      </c>
      <c r="J30" s="461">
        <v>0</v>
      </c>
    </row>
    <row r="31" spans="1:10" ht="47.25" x14ac:dyDescent="0.25">
      <c r="A31" s="149" t="s">
        <v>28</v>
      </c>
      <c r="B31" s="475" t="s">
        <v>1141</v>
      </c>
      <c r="C31" s="461">
        <v>0</v>
      </c>
      <c r="D31" s="461">
        <v>0</v>
      </c>
      <c r="E31" s="461">
        <v>0</v>
      </c>
      <c r="F31" s="461">
        <v>0</v>
      </c>
      <c r="G31" s="461">
        <f>'2 lentele'!K204+'2 lentele'!K207+'2 lentele'!K208+'2 lentele'!K209+'2 lentele'!K210+'2 lentele'!K212+'2 lentele'!K214</f>
        <v>4003756.7500000005</v>
      </c>
      <c r="H31" s="461">
        <f>+'2 lentele'!K206+G31</f>
        <v>4414823.5100000007</v>
      </c>
      <c r="I31" s="461">
        <f>H31+'2 lentele'!K215</f>
        <v>4804823.5100000007</v>
      </c>
      <c r="J31" s="461">
        <v>0</v>
      </c>
    </row>
    <row r="32" spans="1:10" ht="31.5" x14ac:dyDescent="0.25">
      <c r="A32" s="149" t="s">
        <v>1078</v>
      </c>
      <c r="B32" s="475" t="s">
        <v>1142</v>
      </c>
      <c r="C32" s="461">
        <v>0</v>
      </c>
      <c r="D32" s="461">
        <v>0</v>
      </c>
      <c r="E32" s="461">
        <v>0</v>
      </c>
      <c r="F32" s="461">
        <f>'2 lentele'!K218+'2 lentele'!K220+'2 lentele'!K221+'2 lentele'!K222+'2 lentele'!K223+'2 lentele'!K224+'2 lentele'!K225+'2 lentele'!K226</f>
        <v>11893115.77</v>
      </c>
      <c r="G32" s="461">
        <v>0</v>
      </c>
      <c r="H32" s="461">
        <v>0</v>
      </c>
      <c r="I32" s="461">
        <v>0</v>
      </c>
      <c r="J32" s="461">
        <v>0</v>
      </c>
    </row>
    <row r="33" spans="1:11" ht="63" x14ac:dyDescent="0.25">
      <c r="A33" s="149" t="s">
        <v>1258</v>
      </c>
      <c r="B33" s="475" t="s">
        <v>1143</v>
      </c>
      <c r="C33" s="461">
        <v>0</v>
      </c>
      <c r="D33" s="461">
        <v>0</v>
      </c>
      <c r="E33" s="461">
        <v>0</v>
      </c>
      <c r="F33" s="461">
        <v>0</v>
      </c>
      <c r="G33" s="461">
        <v>0</v>
      </c>
      <c r="H33" s="461">
        <f>'2 lentele'!K245+'2 lentele'!K246+'2 lentele'!K249+'2 lentele'!K250+'2 lentele'!K251+'2 lentele'!K252+'2 lentele'!K253+'2 lentele'!K254+'2 lentele'!K255+'2 lentele'!K256+'2 lentele'!K257+'2 lentele'!K260+'2 lentele'!K261+'2 lentele'!K262+'2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3522916.08</v>
      </c>
      <c r="I33" s="461">
        <f>'2 lentele'!K247+'2 lentele'!K248+'2 lentele'!K258+'2 lentele'!K259+'2 lentele'!K264+H33+'2 lentele'!K263</f>
        <v>6051717.0600000005</v>
      </c>
      <c r="J33" s="461">
        <v>0</v>
      </c>
    </row>
    <row r="34" spans="1:11" ht="47.25" x14ac:dyDescent="0.25">
      <c r="A34" s="149" t="s">
        <v>1100</v>
      </c>
      <c r="B34" s="475" t="s">
        <v>1144</v>
      </c>
      <c r="C34" s="461">
        <v>0</v>
      </c>
      <c r="D34" s="461">
        <v>0</v>
      </c>
      <c r="E34" s="461">
        <v>0</v>
      </c>
      <c r="F34" s="461">
        <v>0</v>
      </c>
      <c r="G34" s="461">
        <f>'2 lentele'!K312+'2 lentele'!K315</f>
        <v>1823183.6099999999</v>
      </c>
      <c r="H34" s="461">
        <f>'2 lentele'!K311+'2 lentele'!K317+'2 lentele'!K354+'2 lentele'!K319+'2 lentele'!K313+'2 lentele'!K337+G34+'2 lentele'!K316</f>
        <v>7965797.540000001</v>
      </c>
      <c r="I34" s="461">
        <f>'2 lentele'!K318+H34</f>
        <v>8818738.7200000007</v>
      </c>
      <c r="J34" s="461">
        <v>0</v>
      </c>
    </row>
    <row r="35" spans="1:11" ht="157.5" x14ac:dyDescent="0.25">
      <c r="A35" s="149" t="s">
        <v>1654</v>
      </c>
      <c r="B35" s="475" t="s">
        <v>1657</v>
      </c>
      <c r="C35" s="461">
        <v>0</v>
      </c>
      <c r="D35" s="461">
        <v>0</v>
      </c>
      <c r="E35" s="461">
        <v>0</v>
      </c>
      <c r="F35" s="461">
        <v>0</v>
      </c>
      <c r="G35" s="461">
        <v>0</v>
      </c>
      <c r="H35" s="461">
        <f>'2 lentele'!K290+'2 lentele'!K291+'2 lentele'!K292+'2 lentele'!K293+'2 lentele'!K294+'2 lentele'!K295+'2 lentele'!K296</f>
        <v>175868.27000000002</v>
      </c>
      <c r="I35" s="461">
        <v>0</v>
      </c>
      <c r="J35" s="461">
        <v>0</v>
      </c>
    </row>
    <row r="36" spans="1:11" ht="63" x14ac:dyDescent="0.25">
      <c r="A36" s="149" t="s">
        <v>1257</v>
      </c>
      <c r="B36" s="475" t="s">
        <v>1145</v>
      </c>
      <c r="C36" s="461">
        <v>0</v>
      </c>
      <c r="D36" s="461">
        <v>0</v>
      </c>
      <c r="E36" s="461">
        <v>0</v>
      </c>
      <c r="F36" s="461">
        <v>0</v>
      </c>
      <c r="G36" s="461">
        <v>0</v>
      </c>
      <c r="H36" s="461">
        <f>+'2 lentele'!K234+'2 lentele'!K235+'2 lentele'!K236+'2 lentele'!K237+'2 lentele'!K232+'2 lentele'!K233+G36+'2 lentele'!K238+'2 lentele'!K239</f>
        <v>1641431.9900000002</v>
      </c>
      <c r="I36" s="461">
        <v>0</v>
      </c>
      <c r="J36" s="461">
        <v>0</v>
      </c>
    </row>
    <row r="37" spans="1:11" ht="78.75" x14ac:dyDescent="0.25">
      <c r="A37" s="149" t="s">
        <v>1098</v>
      </c>
      <c r="B37" s="475" t="s">
        <v>1146</v>
      </c>
      <c r="C37" s="461">
        <v>0</v>
      </c>
      <c r="D37" s="461">
        <v>0</v>
      </c>
      <c r="E37" s="461">
        <v>0</v>
      </c>
      <c r="F37" s="461">
        <v>0</v>
      </c>
      <c r="G37" s="461">
        <v>0</v>
      </c>
      <c r="H37" s="461">
        <f>'2 lentele'!K150+'2 lentele'!K151+'2 lentele'!K163+'2 lentele'!K165+'2 lentele'!K167+'2 lentele'!K152+'2 lentele'!K153+'2 lentele'!K154+'2 lentele'!K156+'2 lentele'!K178+'2 lentele'!K179+G37</f>
        <v>4277845.4799999995</v>
      </c>
      <c r="I37" s="461">
        <v>0</v>
      </c>
      <c r="J37" s="461">
        <v>0</v>
      </c>
    </row>
    <row r="38" spans="1:11" ht="47.25" x14ac:dyDescent="0.25">
      <c r="A38" s="149" t="s">
        <v>1099</v>
      </c>
      <c r="B38" s="475" t="s">
        <v>1147</v>
      </c>
      <c r="C38" s="461">
        <v>0</v>
      </c>
      <c r="D38" s="461">
        <v>0</v>
      </c>
      <c r="E38" s="461">
        <v>0</v>
      </c>
      <c r="F38" s="461">
        <v>0</v>
      </c>
      <c r="G38" s="461">
        <f>'2 lentele'!K143+'2 lentele'!K144+'2 lentele'!K145+'2 lentele'!K147+'2 lentele'!K177</f>
        <v>2906619.64</v>
      </c>
      <c r="H38" s="461">
        <f>'2 lentele'!K148+'2 lentele'!K166+'2 lentele'!K175+'2 lentele'!K176+G38</f>
        <v>4765887.04</v>
      </c>
      <c r="I38" s="461">
        <v>0</v>
      </c>
      <c r="J38" s="461">
        <v>0</v>
      </c>
    </row>
    <row r="39" spans="1:11" ht="63" x14ac:dyDescent="0.25">
      <c r="A39" s="149" t="s">
        <v>1255</v>
      </c>
      <c r="B39" s="475" t="s">
        <v>1148</v>
      </c>
      <c r="C39" s="461">
        <v>0</v>
      </c>
      <c r="D39" s="461">
        <v>0</v>
      </c>
      <c r="E39" s="461">
        <v>0</v>
      </c>
      <c r="F39" s="461">
        <v>0</v>
      </c>
      <c r="G39" s="461">
        <f>'2 lentele'!K190+'2 lentele'!K191+'2 lentele'!K193+'2 lentele'!K194+'2 lentele'!K195+'2 lentele'!K196+'2 lentele'!K198</f>
        <v>1261859.0000000002</v>
      </c>
      <c r="H39" s="461">
        <f>'2 lentele'!K197+G39+'2 lentele'!K199</f>
        <v>1766127.0000000002</v>
      </c>
      <c r="I39" s="461">
        <f>'2 lentele'!K192+H39</f>
        <v>3091062.6000000006</v>
      </c>
      <c r="J39" s="461">
        <v>0</v>
      </c>
    </row>
    <row r="40" spans="1:11" ht="63" x14ac:dyDescent="0.25">
      <c r="A40" s="149" t="s">
        <v>106</v>
      </c>
      <c r="B40" s="475" t="s">
        <v>1149</v>
      </c>
      <c r="C40" s="461">
        <v>0</v>
      </c>
      <c r="D40" s="461">
        <v>0</v>
      </c>
      <c r="E40" s="461">
        <v>0</v>
      </c>
      <c r="F40" s="461">
        <v>0</v>
      </c>
      <c r="G40" s="461">
        <v>0</v>
      </c>
      <c r="H40" s="461">
        <f>'2 lentele'!K182+'2 lentele'!K183+'2 lentele'!K184+'2 lentele'!K186</f>
        <v>1429720.29</v>
      </c>
      <c r="I40" s="461">
        <f>'2 lentele'!K185+H40</f>
        <v>2224489.46</v>
      </c>
      <c r="J40" s="461">
        <v>0</v>
      </c>
    </row>
    <row r="41" spans="1:11" ht="63" x14ac:dyDescent="0.25">
      <c r="A41" s="149" t="s">
        <v>1056</v>
      </c>
      <c r="B41" s="297" t="s">
        <v>1150</v>
      </c>
      <c r="C41" s="461">
        <v>0</v>
      </c>
      <c r="D41" s="461">
        <v>0</v>
      </c>
      <c r="E41" s="461">
        <v>0</v>
      </c>
      <c r="F41" s="461">
        <f>'2 lentele'!K331</f>
        <v>380638</v>
      </c>
      <c r="G41" s="461">
        <f>'2 lentele'!K164+'2 lentele'!K328+'2 lentele'!K329+'2 lentele'!K330+'2 lentele'!K332+'2 lentele'!K338+'2 lentele'!K339+'2 lentele'!K341+'2 lentele'!K342+'2 lentele'!K343+'2 lentele'!K344+'2 lentele'!K345+'2 lentele'!K346+'2 lentele'!K347+'2 lentele'!K349+'2 lentele'!K350+'2 lentele'!K351+'2 lentele'!K352+'2 lentele'!K355+'2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lentele'!K388+F41</f>
        <v>7859121</v>
      </c>
      <c r="H41" s="461">
        <f>G41</f>
        <v>7859121</v>
      </c>
      <c r="I41" s="461">
        <f>+'2 lentele'!K340+'2 lentele'!K348+'2 lentele'!K353+'2 lentele'!K356+H41</f>
        <v>8442018.8399999999</v>
      </c>
      <c r="J41" s="461">
        <f>'2 lentele'!K333+'2 lentele'!K334+'2 lentele'!K335+'2 lentele'!K336+I41</f>
        <v>9802018.8399999999</v>
      </c>
    </row>
    <row r="42" spans="1:11" ht="63" x14ac:dyDescent="0.25">
      <c r="A42" s="149" t="s">
        <v>1624</v>
      </c>
      <c r="B42" s="297" t="s">
        <v>1623</v>
      </c>
      <c r="C42" s="147">
        <v>0</v>
      </c>
      <c r="D42" s="147">
        <v>0</v>
      </c>
      <c r="E42" s="147">
        <v>0</v>
      </c>
      <c r="F42" s="147">
        <f>+'2 lentele'!K169</f>
        <v>2241000</v>
      </c>
      <c r="G42" s="147">
        <v>0</v>
      </c>
      <c r="H42" s="147">
        <v>0</v>
      </c>
      <c r="I42" s="147">
        <v>0</v>
      </c>
      <c r="J42" s="147">
        <v>0</v>
      </c>
      <c r="K42" s="355"/>
    </row>
    <row r="43" spans="1:11" ht="15.75" x14ac:dyDescent="0.25">
      <c r="A43" s="149" t="s">
        <v>735</v>
      </c>
      <c r="B43" s="148"/>
      <c r="C43" s="147">
        <v>0</v>
      </c>
      <c r="D43" s="147">
        <v>0</v>
      </c>
      <c r="E43" s="147">
        <v>0</v>
      </c>
      <c r="F43" s="147">
        <v>0</v>
      </c>
      <c r="G43" s="147">
        <v>0</v>
      </c>
      <c r="H43" s="147">
        <f>'2 lentele'!K435</f>
        <v>380000</v>
      </c>
      <c r="I43" s="147">
        <v>0</v>
      </c>
      <c r="J43" s="147">
        <v>0</v>
      </c>
      <c r="K43" s="355"/>
    </row>
    <row r="44" spans="1:11" ht="15.75" x14ac:dyDescent="0.25">
      <c r="A44" s="149" t="s">
        <v>713</v>
      </c>
      <c r="B44" s="148"/>
      <c r="C44" s="147">
        <v>0</v>
      </c>
      <c r="D44" s="147">
        <f>'2 lentele'!K22</f>
        <v>260658</v>
      </c>
      <c r="E44" s="147">
        <v>0</v>
      </c>
      <c r="F44" s="147">
        <f>'2 lentele'!K168+'2 lentele'!K171+'2 lentele'!K173+'2 lentele'!K300+'2 lentele'!K301+D44</f>
        <v>6661646</v>
      </c>
      <c r="G44" s="147">
        <f>'2 lentele'!K146+'2 lentele'!K158+'2 lentele'!K170+'2 lentele'!K172+'2 lentele'!K174+F44</f>
        <v>14175488</v>
      </c>
      <c r="H44" s="147">
        <v>0</v>
      </c>
      <c r="I44" s="147">
        <v>0</v>
      </c>
      <c r="J44" s="147">
        <v>0</v>
      </c>
      <c r="K44" s="355"/>
    </row>
  </sheetData>
  <autoFilter ref="A8:K44" xr:uid="{00000000-0009-0000-0000-000005000000}"/>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65"/>
  <sheetViews>
    <sheetView view="pageLayout" topLeftCell="A16" zoomScaleNormal="100" workbookViewId="0">
      <selection activeCell="D61" sqref="D61"/>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495" t="s">
        <v>388</v>
      </c>
      <c r="E1" s="495"/>
      <c r="F1" s="495"/>
      <c r="G1" s="495"/>
    </row>
    <row r="2" spans="1:33" ht="15.75" x14ac:dyDescent="0.25">
      <c r="D2" s="496" t="s">
        <v>389</v>
      </c>
      <c r="E2" s="496"/>
      <c r="F2" s="496"/>
      <c r="G2" s="496"/>
    </row>
    <row r="3" spans="1:33" ht="15.75" x14ac:dyDescent="0.25">
      <c r="D3" s="496" t="s">
        <v>390</v>
      </c>
      <c r="E3" s="496"/>
      <c r="F3" s="496"/>
      <c r="G3" s="496"/>
    </row>
    <row r="4" spans="1:33" ht="15.75" x14ac:dyDescent="0.25">
      <c r="A4" s="146" t="s">
        <v>987</v>
      </c>
    </row>
    <row r="5" spans="1:33" ht="64.5" thickBot="1" x14ac:dyDescent="0.3">
      <c r="A5" s="111" t="s">
        <v>267</v>
      </c>
      <c r="B5" s="111" t="s">
        <v>295</v>
      </c>
      <c r="C5" s="111" t="s">
        <v>988</v>
      </c>
      <c r="D5" s="111" t="s">
        <v>294</v>
      </c>
      <c r="E5" s="111" t="s">
        <v>293</v>
      </c>
      <c r="G5" s="174" t="s">
        <v>266</v>
      </c>
      <c r="K5" s="502" t="s">
        <v>265</v>
      </c>
      <c r="L5" s="502"/>
      <c r="M5" s="502"/>
      <c r="O5" s="502" t="s">
        <v>263</v>
      </c>
      <c r="P5" s="502"/>
      <c r="Q5" s="502"/>
      <c r="S5" t="s">
        <v>262</v>
      </c>
      <c r="W5" s="503" t="s">
        <v>261</v>
      </c>
      <c r="X5" s="502"/>
      <c r="Y5" s="502"/>
      <c r="AA5" s="502" t="s">
        <v>260</v>
      </c>
      <c r="AB5" s="502"/>
      <c r="AC5" s="502"/>
      <c r="AE5" s="502" t="s">
        <v>259</v>
      </c>
      <c r="AF5" s="502"/>
      <c r="AG5" s="502"/>
    </row>
    <row r="6" spans="1:33" ht="16.5" thickBot="1" x14ac:dyDescent="0.3">
      <c r="A6" s="294">
        <v>1</v>
      </c>
      <c r="B6" s="295" t="s">
        <v>292</v>
      </c>
      <c r="C6" s="163">
        <v>0</v>
      </c>
      <c r="D6" s="163">
        <v>0</v>
      </c>
      <c r="E6" s="162">
        <v>0</v>
      </c>
      <c r="G6" s="166">
        <v>0</v>
      </c>
      <c r="H6" s="166">
        <v>0</v>
      </c>
      <c r="I6" s="165">
        <v>0</v>
      </c>
      <c r="K6" s="156"/>
      <c r="L6" s="156"/>
      <c r="M6" s="155"/>
      <c r="O6" s="168"/>
      <c r="P6" s="168"/>
      <c r="Q6" s="167"/>
      <c r="S6" s="156"/>
      <c r="T6" s="156"/>
      <c r="U6" s="155"/>
      <c r="W6" s="156">
        <v>1</v>
      </c>
      <c r="X6" s="156">
        <v>1</v>
      </c>
      <c r="Y6" s="157">
        <v>325820</v>
      </c>
      <c r="AA6" s="156">
        <v>0</v>
      </c>
      <c r="AB6" s="156">
        <v>0</v>
      </c>
      <c r="AC6" s="155">
        <v>0</v>
      </c>
      <c r="AE6" s="156"/>
      <c r="AF6" s="156"/>
      <c r="AG6" s="155"/>
    </row>
    <row r="7" spans="1:33" ht="16.5" thickBot="1" x14ac:dyDescent="0.3">
      <c r="A7" s="294">
        <v>2</v>
      </c>
      <c r="B7" s="295" t="s">
        <v>1109</v>
      </c>
      <c r="C7" s="163">
        <v>4</v>
      </c>
      <c r="D7" s="163">
        <v>4</v>
      </c>
      <c r="E7" s="162">
        <f>'2 lentele'!K224+'2 lentele'!K300+'2 lentele'!K301+'2 lentele'!K333</f>
        <v>5289210</v>
      </c>
      <c r="G7" s="166">
        <v>0</v>
      </c>
      <c r="H7" s="166">
        <v>0</v>
      </c>
      <c r="I7" s="165">
        <v>0</v>
      </c>
      <c r="K7" s="156"/>
      <c r="L7" s="156"/>
      <c r="M7" s="155"/>
      <c r="O7" s="168"/>
      <c r="P7" s="168"/>
      <c r="Q7" s="167"/>
      <c r="S7" s="156"/>
      <c r="T7" s="156"/>
      <c r="U7" s="155"/>
      <c r="W7" s="156">
        <v>8</v>
      </c>
      <c r="X7" s="156">
        <v>8</v>
      </c>
      <c r="Y7" s="157">
        <v>9018060</v>
      </c>
      <c r="AA7" s="156">
        <v>3</v>
      </c>
      <c r="AB7" s="156">
        <v>3</v>
      </c>
      <c r="AC7" s="155">
        <v>3427848</v>
      </c>
      <c r="AE7" s="156"/>
      <c r="AF7" s="156"/>
      <c r="AG7" s="155"/>
    </row>
    <row r="8" spans="1:33" ht="16.5" thickBot="1" x14ac:dyDescent="0.3">
      <c r="A8" s="294">
        <v>3</v>
      </c>
      <c r="B8" s="295" t="s">
        <v>291</v>
      </c>
      <c r="C8" s="163">
        <v>0</v>
      </c>
      <c r="D8" s="163">
        <v>0</v>
      </c>
      <c r="E8" s="162">
        <f>I8+M8+Q8+U8+Y8+AC8+AG8</f>
        <v>0</v>
      </c>
      <c r="G8" s="166">
        <v>0</v>
      </c>
      <c r="H8" s="166">
        <v>0</v>
      </c>
      <c r="I8" s="165">
        <v>0</v>
      </c>
      <c r="K8" s="156"/>
      <c r="L8" s="156"/>
      <c r="M8" s="155"/>
      <c r="O8" s="168"/>
      <c r="P8" s="168"/>
      <c r="Q8" s="167"/>
      <c r="S8" s="156"/>
      <c r="T8" s="156"/>
      <c r="U8" s="155"/>
      <c r="W8" s="156">
        <v>1</v>
      </c>
      <c r="X8" s="156">
        <v>1</v>
      </c>
      <c r="Y8" s="157">
        <v>0</v>
      </c>
      <c r="AA8" s="156">
        <v>0</v>
      </c>
      <c r="AB8" s="156">
        <v>0</v>
      </c>
      <c r="AC8" s="155">
        <v>0</v>
      </c>
      <c r="AE8" s="156"/>
      <c r="AF8" s="156"/>
      <c r="AG8" s="155"/>
    </row>
    <row r="9" spans="1:33" ht="16.5" thickBot="1" x14ac:dyDescent="0.3">
      <c r="A9" s="294">
        <v>4</v>
      </c>
      <c r="B9" s="295" t="s">
        <v>290</v>
      </c>
      <c r="C9" s="163">
        <v>0</v>
      </c>
      <c r="D9" s="163">
        <v>0</v>
      </c>
      <c r="E9" s="162">
        <v>0</v>
      </c>
      <c r="G9" s="166">
        <v>0</v>
      </c>
      <c r="H9" s="166">
        <v>0</v>
      </c>
      <c r="I9" s="165">
        <v>0</v>
      </c>
      <c r="K9" s="156"/>
      <c r="L9" s="156"/>
      <c r="M9" s="155"/>
      <c r="O9" s="168"/>
      <c r="P9" s="168"/>
      <c r="Q9" s="167"/>
      <c r="S9" s="156"/>
      <c r="T9" s="156"/>
      <c r="U9" s="155"/>
      <c r="W9" s="156">
        <v>2</v>
      </c>
      <c r="X9" s="156">
        <v>2</v>
      </c>
      <c r="Y9" s="157">
        <v>23872400</v>
      </c>
      <c r="AA9" s="156">
        <v>0</v>
      </c>
      <c r="AB9" s="156">
        <v>0</v>
      </c>
      <c r="AC9" s="155">
        <v>0</v>
      </c>
      <c r="AE9" s="156"/>
      <c r="AF9" s="156"/>
      <c r="AG9" s="155"/>
    </row>
    <row r="10" spans="1:33" ht="32.25" customHeight="1" thickBot="1" x14ac:dyDescent="0.3">
      <c r="A10" s="294">
        <v>5</v>
      </c>
      <c r="B10" s="295" t="s">
        <v>1110</v>
      </c>
      <c r="C10" s="163">
        <v>7</v>
      </c>
      <c r="D10" s="163">
        <v>7</v>
      </c>
      <c r="E10" s="162">
        <f>'2 lentele'!K398+'2 lentele'!K399+'2 lentele'!K400+'2 lentele'!K401+'2 lentele'!K402+'2 lentele'!K403+'2 lentele'!K404</f>
        <v>19236904.050000001</v>
      </c>
      <c r="G10" s="166">
        <v>0</v>
      </c>
      <c r="H10" s="166">
        <v>0</v>
      </c>
      <c r="I10" s="165">
        <v>0</v>
      </c>
      <c r="K10" s="156"/>
      <c r="L10" s="156"/>
      <c r="M10" s="155"/>
      <c r="O10" s="159">
        <v>1</v>
      </c>
      <c r="P10" s="159">
        <v>1</v>
      </c>
      <c r="Q10" s="169">
        <v>600194.93999999994</v>
      </c>
      <c r="S10" s="156"/>
      <c r="T10" s="156"/>
      <c r="U10" s="155"/>
      <c r="W10" s="156">
        <v>2</v>
      </c>
      <c r="X10" s="156">
        <v>2</v>
      </c>
      <c r="Y10" s="157">
        <v>1580900</v>
      </c>
      <c r="AA10" s="156">
        <v>1</v>
      </c>
      <c r="AB10" s="156">
        <v>1</v>
      </c>
      <c r="AC10" s="155">
        <v>1885249</v>
      </c>
      <c r="AE10" s="156">
        <v>1</v>
      </c>
      <c r="AF10" s="156">
        <v>1</v>
      </c>
      <c r="AG10" s="155">
        <v>1617886.98</v>
      </c>
    </row>
    <row r="11" spans="1:33" ht="16.5" thickBot="1" x14ac:dyDescent="0.3">
      <c r="A11" s="294">
        <v>6</v>
      </c>
      <c r="B11" s="295" t="s">
        <v>1111</v>
      </c>
      <c r="C11" s="163">
        <v>10</v>
      </c>
      <c r="D11" s="163">
        <v>8</v>
      </c>
      <c r="E11" s="162">
        <f>'2 lentele'!K412+'2 lentele'!K417+'2 lentele'!K418+'2 lentele'!K423+'2 lentele'!K422+'2 lentele'!K424+'2 lentele'!K425+'2 lentele'!K427</f>
        <v>40304775.780000001</v>
      </c>
      <c r="G11" s="166">
        <v>0</v>
      </c>
      <c r="H11" s="166">
        <v>0</v>
      </c>
      <c r="I11" s="165">
        <v>0</v>
      </c>
      <c r="K11" s="156"/>
      <c r="L11" s="156"/>
      <c r="M11" s="155"/>
      <c r="O11" s="168"/>
      <c r="P11" s="168"/>
      <c r="Q11" s="167"/>
      <c r="S11" s="156"/>
      <c r="T11" s="156"/>
      <c r="U11" s="155"/>
      <c r="W11" s="156">
        <v>2</v>
      </c>
      <c r="X11" s="156">
        <v>2</v>
      </c>
      <c r="Y11" s="157">
        <v>726000</v>
      </c>
      <c r="AA11" s="156">
        <v>0</v>
      </c>
      <c r="AB11" s="156">
        <v>0</v>
      </c>
      <c r="AC11" s="155">
        <v>0</v>
      </c>
      <c r="AE11" s="156">
        <v>1</v>
      </c>
      <c r="AF11" s="156">
        <v>1</v>
      </c>
      <c r="AG11" s="155">
        <v>1839649.84</v>
      </c>
    </row>
    <row r="12" spans="1:33" ht="16.5" thickBot="1" x14ac:dyDescent="0.3">
      <c r="A12" s="294">
        <v>7</v>
      </c>
      <c r="B12" s="295" t="s">
        <v>1112</v>
      </c>
      <c r="C12" s="163">
        <v>16</v>
      </c>
      <c r="D12" s="163">
        <v>12</v>
      </c>
      <c r="E12" s="162">
        <f>'2 lentele'!K356+'2 lentele'!K411+'2 lentele'!K415+'2 lentele'!K416+'2 lentele'!K419+'2 lentele'!K420+'2 lentele'!K421+'2 lentele'!K426+'2 lentele'!K319+'2 lentele'!K413+'2 lentele'!K428+'2 lentele'!K429</f>
        <v>23257206.529999997</v>
      </c>
      <c r="G12" s="166">
        <v>0</v>
      </c>
      <c r="H12" s="166">
        <v>0</v>
      </c>
      <c r="I12" s="165">
        <v>0</v>
      </c>
      <c r="K12" s="156"/>
      <c r="L12" s="156"/>
      <c r="M12" s="155"/>
      <c r="O12" s="168"/>
      <c r="P12" s="168"/>
      <c r="Q12" s="167"/>
      <c r="S12" s="156"/>
      <c r="T12" s="156"/>
      <c r="U12" s="155"/>
      <c r="W12" s="156">
        <v>1</v>
      </c>
      <c r="X12" s="156">
        <v>1</v>
      </c>
      <c r="Y12" s="157">
        <v>702000</v>
      </c>
      <c r="AA12" s="156">
        <v>2</v>
      </c>
      <c r="AB12" s="156">
        <v>2</v>
      </c>
      <c r="AC12" s="155">
        <v>3919380.9</v>
      </c>
      <c r="AE12" s="156">
        <v>1</v>
      </c>
      <c r="AF12" s="156">
        <v>1</v>
      </c>
      <c r="AG12" s="155">
        <v>2066462.55</v>
      </c>
    </row>
    <row r="13" spans="1:33" ht="15.75" customHeight="1" thickBot="1" x14ac:dyDescent="0.3">
      <c r="A13" s="294">
        <v>8</v>
      </c>
      <c r="B13" s="295" t="s">
        <v>1113</v>
      </c>
      <c r="C13" s="163">
        <f>G13+K13+O13+S13+AA13+AE13+W13</f>
        <v>3</v>
      </c>
      <c r="D13" s="163">
        <f>H13+L13+P13+T13+X13+AB13+AF13</f>
        <v>3</v>
      </c>
      <c r="E13" s="162">
        <f>'2 lentele'!K308+'2 lentele'!K309+'2 lentele'!K314</f>
        <v>18437562.079999998</v>
      </c>
      <c r="G13" s="166">
        <v>0</v>
      </c>
      <c r="H13" s="166">
        <v>0</v>
      </c>
      <c r="I13" s="165">
        <v>0</v>
      </c>
      <c r="K13" s="156"/>
      <c r="L13" s="156"/>
      <c r="M13" s="155"/>
      <c r="O13" s="168"/>
      <c r="P13" s="168"/>
      <c r="Q13" s="167"/>
      <c r="S13" s="156"/>
      <c r="T13" s="156"/>
      <c r="U13" s="155"/>
      <c r="W13" s="156">
        <v>2</v>
      </c>
      <c r="X13" s="156">
        <v>2</v>
      </c>
      <c r="Y13" s="157">
        <v>6030000</v>
      </c>
      <c r="AA13" s="156">
        <v>0</v>
      </c>
      <c r="AB13" s="156">
        <v>0</v>
      </c>
      <c r="AC13" s="155">
        <v>0</v>
      </c>
      <c r="AE13" s="156">
        <v>1</v>
      </c>
      <c r="AF13" s="156">
        <v>1</v>
      </c>
      <c r="AG13" s="155">
        <v>2632759.17</v>
      </c>
    </row>
    <row r="14" spans="1:33" ht="18" customHeight="1" thickBot="1" x14ac:dyDescent="0.3">
      <c r="A14" s="294">
        <v>9</v>
      </c>
      <c r="B14" s="295" t="s">
        <v>1114</v>
      </c>
      <c r="C14" s="447">
        <v>0</v>
      </c>
      <c r="D14" s="447">
        <v>0</v>
      </c>
      <c r="E14" s="448">
        <v>0</v>
      </c>
      <c r="G14" s="166">
        <v>0</v>
      </c>
      <c r="H14" s="166">
        <v>0</v>
      </c>
      <c r="I14" s="165"/>
      <c r="K14" s="156"/>
      <c r="L14" s="156"/>
      <c r="M14" s="155"/>
      <c r="O14" s="168"/>
      <c r="P14" s="168"/>
      <c r="Q14" s="167"/>
      <c r="S14" s="156"/>
      <c r="T14" s="156"/>
      <c r="U14" s="155"/>
      <c r="W14" s="156">
        <v>1</v>
      </c>
      <c r="X14" s="156">
        <v>1</v>
      </c>
      <c r="Y14" s="157">
        <v>2132000</v>
      </c>
      <c r="AA14" s="156">
        <v>0</v>
      </c>
      <c r="AB14" s="156">
        <v>0</v>
      </c>
      <c r="AC14" s="155">
        <v>0</v>
      </c>
      <c r="AE14" s="156"/>
      <c r="AF14" s="156"/>
      <c r="AG14" s="155"/>
    </row>
    <row r="15" spans="1:33" ht="15.75" customHeight="1" thickBot="1" x14ac:dyDescent="0.3">
      <c r="A15" s="294">
        <v>10</v>
      </c>
      <c r="B15" s="295" t="s">
        <v>1115</v>
      </c>
      <c r="C15" s="447">
        <v>3</v>
      </c>
      <c r="D15" s="447">
        <v>3</v>
      </c>
      <c r="E15" s="448">
        <f>'2 lentele'!K106+'2 lentele'!K437+'2 lentele'!K107</f>
        <v>10160678.25</v>
      </c>
      <c r="G15" s="166">
        <v>0</v>
      </c>
      <c r="H15" s="166">
        <v>0</v>
      </c>
      <c r="I15" s="165">
        <v>0</v>
      </c>
      <c r="K15" s="156"/>
      <c r="L15" s="156"/>
      <c r="M15" s="155"/>
      <c r="O15" s="168"/>
      <c r="P15" s="168"/>
      <c r="Q15" s="167"/>
      <c r="S15" s="156"/>
      <c r="T15" s="156"/>
      <c r="U15" s="155"/>
      <c r="W15" s="156">
        <v>1</v>
      </c>
      <c r="X15" s="156">
        <v>1</v>
      </c>
      <c r="Y15" s="157">
        <v>7000000</v>
      </c>
      <c r="AA15" s="156">
        <v>0</v>
      </c>
      <c r="AB15" s="156">
        <v>0</v>
      </c>
      <c r="AC15" s="155">
        <v>0</v>
      </c>
      <c r="AE15" s="156">
        <v>1</v>
      </c>
      <c r="AF15" s="156">
        <v>1</v>
      </c>
      <c r="AG15" s="155">
        <v>445568</v>
      </c>
    </row>
    <row r="16" spans="1:33" ht="16.5" customHeight="1" thickBot="1" x14ac:dyDescent="0.3">
      <c r="A16" s="294">
        <v>11</v>
      </c>
      <c r="B16" s="295" t="s">
        <v>1306</v>
      </c>
      <c r="C16" s="447">
        <v>3</v>
      </c>
      <c r="D16" s="447">
        <v>3</v>
      </c>
      <c r="E16" s="448">
        <f>'2 lentele'!K80+'2 lentele'!K81+'2 lentele'!K65</f>
        <v>1115365.22</v>
      </c>
      <c r="G16" s="166">
        <v>0</v>
      </c>
      <c r="H16" s="166">
        <v>0</v>
      </c>
      <c r="I16" s="165">
        <v>0</v>
      </c>
      <c r="K16" s="156"/>
      <c r="L16" s="156"/>
      <c r="M16" s="155"/>
      <c r="O16" s="168"/>
      <c r="P16" s="168"/>
      <c r="Q16" s="167"/>
      <c r="S16" s="156"/>
      <c r="T16" s="156"/>
      <c r="U16" s="155"/>
      <c r="W16" s="156"/>
      <c r="X16" s="156"/>
      <c r="Y16" s="157">
        <v>0</v>
      </c>
      <c r="AA16" s="156">
        <v>0</v>
      </c>
      <c r="AB16" s="156">
        <v>0</v>
      </c>
      <c r="AC16" s="155">
        <v>0</v>
      </c>
      <c r="AE16" s="156"/>
      <c r="AF16" s="156"/>
      <c r="AG16" s="155"/>
    </row>
    <row r="17" spans="1:33" ht="17.25" customHeight="1" thickBot="1" x14ac:dyDescent="0.3">
      <c r="A17" s="294">
        <v>12</v>
      </c>
      <c r="B17" s="295" t="s">
        <v>1116</v>
      </c>
      <c r="C17" s="447">
        <v>25</v>
      </c>
      <c r="D17" s="447">
        <v>23</v>
      </c>
      <c r="E17" s="448">
        <f>'2 lentele'!K58+'2 lentele'!K59+'2 lentele'!K60+'2 lentele'!K61+'2 lentele'!K63+'2 lentele'!K64+'2 lentele'!K66+'2 lentele'!K67+'2 lentele'!K68+'2 lentele'!K69+'2 lentele'!K70+'2 lentele'!K71+'2 lentele'!K72+'2 lentele'!K73+'2 lentele'!K74+'2 lentele'!K75+'2 lentele'!K76+'2 lentele'!K77+'2 lentele'!K78+'2 lentele'!K79+'2 lentele'!K86+'2 lentele'!K87+'2 lentele'!K88+'2 lentele'!K355+'2 lentele'!K82</f>
        <v>19115967.859999999</v>
      </c>
      <c r="G17" s="166">
        <v>0</v>
      </c>
      <c r="H17" s="166">
        <v>0</v>
      </c>
      <c r="I17" s="165">
        <v>0</v>
      </c>
      <c r="K17" s="159">
        <v>2</v>
      </c>
      <c r="L17" s="159">
        <v>2</v>
      </c>
      <c r="M17" s="171">
        <v>2316636</v>
      </c>
      <c r="O17" s="168"/>
      <c r="P17" s="168"/>
      <c r="Q17" s="167"/>
      <c r="S17" s="156">
        <v>1</v>
      </c>
      <c r="T17" s="156">
        <v>1</v>
      </c>
      <c r="U17" s="155">
        <v>1331365</v>
      </c>
      <c r="W17" s="156">
        <v>6</v>
      </c>
      <c r="X17" s="156">
        <v>6</v>
      </c>
      <c r="Y17" s="157">
        <v>11066000</v>
      </c>
      <c r="AA17" s="156">
        <v>4</v>
      </c>
      <c r="AB17" s="156">
        <v>2</v>
      </c>
      <c r="AC17" s="155">
        <v>553753</v>
      </c>
      <c r="AE17" s="156">
        <v>1</v>
      </c>
      <c r="AF17" s="156">
        <v>1</v>
      </c>
      <c r="AG17" s="155">
        <v>1396453.65</v>
      </c>
    </row>
    <row r="18" spans="1:33" ht="18.75" customHeight="1" thickBot="1" x14ac:dyDescent="0.3">
      <c r="A18" s="294">
        <v>13</v>
      </c>
      <c r="B18" s="295" t="s">
        <v>289</v>
      </c>
      <c r="C18" s="447">
        <v>0</v>
      </c>
      <c r="D18" s="447">
        <v>0</v>
      </c>
      <c r="E18" s="448">
        <v>0</v>
      </c>
      <c r="G18" s="166">
        <v>0</v>
      </c>
      <c r="H18" s="166">
        <v>0</v>
      </c>
      <c r="I18" s="165">
        <v>0</v>
      </c>
      <c r="K18" s="156"/>
      <c r="L18" s="156"/>
      <c r="M18" s="155"/>
      <c r="O18" s="168"/>
      <c r="P18" s="168"/>
      <c r="Q18" s="167"/>
      <c r="S18" s="156"/>
      <c r="T18" s="156"/>
      <c r="U18" s="155"/>
      <c r="W18" s="156"/>
      <c r="X18" s="156"/>
      <c r="Y18" s="157">
        <v>0</v>
      </c>
      <c r="AA18" s="156">
        <v>0</v>
      </c>
      <c r="AB18" s="156">
        <v>0</v>
      </c>
      <c r="AC18" s="155">
        <v>0</v>
      </c>
      <c r="AE18" s="156"/>
      <c r="AF18" s="156"/>
      <c r="AG18" s="155"/>
    </row>
    <row r="19" spans="1:33" ht="18.75" customHeight="1" thickBot="1" x14ac:dyDescent="0.3">
      <c r="A19" s="294">
        <v>14</v>
      </c>
      <c r="B19" s="295" t="s">
        <v>1117</v>
      </c>
      <c r="C19" s="447">
        <v>2</v>
      </c>
      <c r="D19" s="447">
        <v>2</v>
      </c>
      <c r="E19" s="448">
        <f>'2 lentele'!K36+'2 lentele'!K39</f>
        <v>6921077.2400000002</v>
      </c>
      <c r="G19" s="166">
        <v>0</v>
      </c>
      <c r="H19" s="166">
        <v>0</v>
      </c>
      <c r="I19" s="165">
        <v>0</v>
      </c>
      <c r="K19" s="156"/>
      <c r="L19" s="156"/>
      <c r="M19" s="155"/>
      <c r="O19" s="168"/>
      <c r="P19" s="168"/>
      <c r="Q19" s="167"/>
      <c r="S19" s="156">
        <v>1</v>
      </c>
      <c r="T19" s="156">
        <v>1</v>
      </c>
      <c r="U19" s="155">
        <v>1621872</v>
      </c>
      <c r="W19" s="156"/>
      <c r="X19" s="156"/>
      <c r="Y19" s="157">
        <v>0</v>
      </c>
      <c r="AA19" s="156">
        <v>1</v>
      </c>
      <c r="AB19" s="156">
        <v>1</v>
      </c>
      <c r="AC19" s="155">
        <v>4924249</v>
      </c>
      <c r="AE19" s="156"/>
      <c r="AF19" s="156"/>
      <c r="AG19" s="155"/>
    </row>
    <row r="20" spans="1:33" ht="18" customHeight="1" thickBot="1" x14ac:dyDescent="0.3">
      <c r="A20" s="294">
        <v>15</v>
      </c>
      <c r="B20" s="295" t="s">
        <v>288</v>
      </c>
      <c r="C20" s="447">
        <f>G20+K20+O20+S20+AA20+AE20+W20</f>
        <v>0</v>
      </c>
      <c r="D20" s="447">
        <f t="shared" ref="D20:E22" si="0">H20+L20+P20+T20+X20+AB20+AF20</f>
        <v>0</v>
      </c>
      <c r="E20" s="448">
        <f t="shared" si="0"/>
        <v>0</v>
      </c>
      <c r="G20" s="166">
        <v>0</v>
      </c>
      <c r="H20" s="166">
        <v>0</v>
      </c>
      <c r="I20" s="165">
        <v>0</v>
      </c>
      <c r="K20" s="156"/>
      <c r="L20" s="156"/>
      <c r="M20" s="155"/>
      <c r="O20" s="168"/>
      <c r="P20" s="168"/>
      <c r="Q20" s="167"/>
      <c r="S20" s="156"/>
      <c r="T20" s="156"/>
      <c r="U20" s="155"/>
      <c r="W20" s="156"/>
      <c r="X20" s="156"/>
      <c r="Y20" s="157">
        <v>0</v>
      </c>
      <c r="AA20" s="156">
        <v>0</v>
      </c>
      <c r="AB20" s="156">
        <v>0</v>
      </c>
      <c r="AC20" s="155">
        <v>0</v>
      </c>
      <c r="AE20" s="156"/>
      <c r="AF20" s="156"/>
      <c r="AG20" s="155"/>
    </row>
    <row r="21" spans="1:33" ht="20.25" customHeight="1" thickBot="1" x14ac:dyDescent="0.3">
      <c r="A21" s="294">
        <v>16</v>
      </c>
      <c r="B21" s="295" t="s">
        <v>287</v>
      </c>
      <c r="C21" s="447">
        <f>G21+K21+O21+S21+AA21+AE21+W21</f>
        <v>0</v>
      </c>
      <c r="D21" s="447">
        <f t="shared" si="0"/>
        <v>0</v>
      </c>
      <c r="E21" s="448">
        <f t="shared" si="0"/>
        <v>0</v>
      </c>
      <c r="G21" s="166">
        <v>0</v>
      </c>
      <c r="H21" s="166">
        <v>0</v>
      </c>
      <c r="I21" s="165">
        <v>0</v>
      </c>
      <c r="K21" s="156"/>
      <c r="L21" s="156"/>
      <c r="M21" s="155"/>
      <c r="O21" s="168"/>
      <c r="P21" s="168"/>
      <c r="Q21" s="167"/>
      <c r="S21" s="156"/>
      <c r="T21" s="156"/>
      <c r="U21" s="155"/>
      <c r="W21" s="156"/>
      <c r="X21" s="156"/>
      <c r="Y21" s="157">
        <v>0</v>
      </c>
      <c r="AA21" s="156">
        <v>0</v>
      </c>
      <c r="AB21" s="156">
        <v>0</v>
      </c>
      <c r="AC21" s="155">
        <v>0</v>
      </c>
      <c r="AE21" s="156"/>
      <c r="AF21" s="156"/>
      <c r="AG21" s="155"/>
    </row>
    <row r="22" spans="1:33" ht="25.5" customHeight="1" thickBot="1" x14ac:dyDescent="0.3">
      <c r="A22" s="294">
        <v>17</v>
      </c>
      <c r="B22" s="295" t="s">
        <v>286</v>
      </c>
      <c r="C22" s="447">
        <f>G22+K22+O22+S22+AA22+AE22+W22</f>
        <v>0</v>
      </c>
      <c r="D22" s="447">
        <f t="shared" si="0"/>
        <v>0</v>
      </c>
      <c r="E22" s="448">
        <f t="shared" si="0"/>
        <v>0</v>
      </c>
      <c r="G22" s="166">
        <v>0</v>
      </c>
      <c r="H22" s="166">
        <v>0</v>
      </c>
      <c r="I22" s="165">
        <v>0</v>
      </c>
      <c r="K22" s="156"/>
      <c r="L22" s="156"/>
      <c r="M22" s="155"/>
      <c r="O22" s="168"/>
      <c r="P22" s="168"/>
      <c r="Q22" s="167"/>
      <c r="S22" s="156"/>
      <c r="T22" s="156"/>
      <c r="U22" s="155"/>
      <c r="W22" s="156"/>
      <c r="X22" s="156"/>
      <c r="Y22" s="157">
        <v>0</v>
      </c>
      <c r="AA22" s="156">
        <v>0</v>
      </c>
      <c r="AB22" s="156">
        <v>0</v>
      </c>
      <c r="AC22" s="155">
        <v>0</v>
      </c>
      <c r="AE22" s="156"/>
      <c r="AF22" s="156"/>
      <c r="AG22" s="155"/>
    </row>
    <row r="23" spans="1:33" ht="21" customHeight="1" thickBot="1" x14ac:dyDescent="0.3">
      <c r="A23" s="294">
        <v>18</v>
      </c>
      <c r="B23" s="295" t="s">
        <v>1118</v>
      </c>
      <c r="C23" s="447">
        <v>0</v>
      </c>
      <c r="D23" s="447">
        <v>0</v>
      </c>
      <c r="E23" s="448">
        <v>0</v>
      </c>
      <c r="G23" s="166">
        <v>0</v>
      </c>
      <c r="H23" s="166">
        <v>0</v>
      </c>
      <c r="I23" s="165">
        <v>0</v>
      </c>
      <c r="K23" s="156"/>
      <c r="L23" s="156"/>
      <c r="M23" s="155"/>
      <c r="O23" s="168"/>
      <c r="P23" s="168"/>
      <c r="Q23" s="167"/>
      <c r="S23" s="156">
        <v>1</v>
      </c>
      <c r="T23" s="156">
        <v>1</v>
      </c>
      <c r="U23" s="155">
        <v>424800</v>
      </c>
      <c r="W23" s="156"/>
      <c r="X23" s="156"/>
      <c r="Y23" s="157">
        <v>0</v>
      </c>
      <c r="AA23" s="156">
        <v>0</v>
      </c>
      <c r="AB23" s="156">
        <v>0</v>
      </c>
      <c r="AC23" s="155">
        <v>0</v>
      </c>
      <c r="AE23" s="156"/>
      <c r="AF23" s="156"/>
      <c r="AG23" s="155"/>
    </row>
    <row r="24" spans="1:33" ht="46.5" customHeight="1" thickBot="1" x14ac:dyDescent="0.3">
      <c r="A24" s="294">
        <v>19</v>
      </c>
      <c r="B24" s="296" t="s">
        <v>989</v>
      </c>
      <c r="C24" s="447">
        <v>18</v>
      </c>
      <c r="D24" s="447">
        <v>17</v>
      </c>
      <c r="E24" s="448">
        <f>'2 lentele'!K84+'2 lentele'!K85+'2 lentele'!K89+'2 lentele'!K91+'2 lentele'!K94+'2 lentele'!K95+'2 lentele'!K96+'2 lentele'!K97+'2 lentele'!K99+'2 lentele'!K100+'2 lentele'!K101+'2 lentele'!K102+'2 lentele'!K103+'2 lentele'!K92+'2 lentele'!K62+'2 lentele'!K104</f>
        <v>5409109.6499999994</v>
      </c>
      <c r="G24" s="161">
        <v>2</v>
      </c>
      <c r="H24" s="161">
        <v>2</v>
      </c>
      <c r="I24" s="160" t="s">
        <v>285</v>
      </c>
      <c r="K24" s="159">
        <v>1</v>
      </c>
      <c r="L24" s="159">
        <v>1</v>
      </c>
      <c r="M24" s="171">
        <v>347544</v>
      </c>
      <c r="O24" s="159">
        <v>1</v>
      </c>
      <c r="P24" s="159">
        <v>1</v>
      </c>
      <c r="Q24" s="173">
        <v>282922.82</v>
      </c>
      <c r="S24" s="156">
        <v>3</v>
      </c>
      <c r="T24" s="156">
        <v>3</v>
      </c>
      <c r="U24" s="155">
        <v>844531</v>
      </c>
      <c r="W24" s="156">
        <v>4</v>
      </c>
      <c r="X24" s="156">
        <v>4</v>
      </c>
      <c r="Y24" s="157">
        <v>1070000</v>
      </c>
      <c r="AA24" s="156">
        <v>3</v>
      </c>
      <c r="AB24" s="156">
        <v>2</v>
      </c>
      <c r="AC24" s="155">
        <v>1120189</v>
      </c>
      <c r="AE24" s="156">
        <v>3</v>
      </c>
      <c r="AF24" s="156">
        <v>3</v>
      </c>
      <c r="AG24" s="155">
        <f>45000+648251+356060</f>
        <v>1049311</v>
      </c>
    </row>
    <row r="25" spans="1:33" ht="16.5" thickBot="1" x14ac:dyDescent="0.3">
      <c r="A25" s="294">
        <v>20</v>
      </c>
      <c r="B25" s="295" t="s">
        <v>284</v>
      </c>
      <c r="C25" s="447">
        <f>G25+K25+O25+S25+AA25+AE25+W25</f>
        <v>0</v>
      </c>
      <c r="D25" s="447">
        <f>H25+L25+P25+T25+X25+AB25+AF25</f>
        <v>0</v>
      </c>
      <c r="E25" s="448">
        <f>I25+M25+Q25+U25+Y25+AC25+AG25</f>
        <v>0</v>
      </c>
      <c r="G25" s="166">
        <v>0</v>
      </c>
      <c r="H25" s="166">
        <v>0</v>
      </c>
      <c r="I25" s="165">
        <v>0</v>
      </c>
      <c r="K25" s="156"/>
      <c r="L25" s="156"/>
      <c r="M25" s="155"/>
      <c r="O25" s="168"/>
      <c r="P25" s="168"/>
      <c r="Q25" s="167"/>
      <c r="S25" s="156"/>
      <c r="T25" s="156"/>
      <c r="U25" s="155"/>
      <c r="W25" s="156"/>
      <c r="X25" s="156"/>
      <c r="Y25" s="157">
        <v>0</v>
      </c>
      <c r="AA25" s="156">
        <v>0</v>
      </c>
      <c r="AB25" s="156">
        <v>0</v>
      </c>
      <c r="AC25" s="155">
        <v>0</v>
      </c>
      <c r="AE25" s="156"/>
      <c r="AF25" s="156"/>
      <c r="AG25" s="155"/>
    </row>
    <row r="26" spans="1:33" ht="16.5" thickBot="1" x14ac:dyDescent="0.3">
      <c r="A26" s="294">
        <v>21</v>
      </c>
      <c r="B26" s="295" t="s">
        <v>283</v>
      </c>
      <c r="C26" s="447">
        <f>G26+K26+O26+S26+AA26+AE26+W26</f>
        <v>0</v>
      </c>
      <c r="D26" s="447">
        <f>H26+L26+P26+T26+X26+AB26+AF26</f>
        <v>0</v>
      </c>
      <c r="E26" s="448">
        <f>I26+M26+Q26+U26+Y26+AC26+AG26</f>
        <v>0</v>
      </c>
      <c r="G26" s="166">
        <v>0</v>
      </c>
      <c r="H26" s="166">
        <v>0</v>
      </c>
      <c r="I26" s="165">
        <v>0</v>
      </c>
      <c r="K26" s="156"/>
      <c r="L26" s="156"/>
      <c r="M26" s="155"/>
      <c r="O26" s="168"/>
      <c r="P26" s="168"/>
      <c r="Q26" s="167"/>
      <c r="S26" s="156"/>
      <c r="T26" s="156"/>
      <c r="U26" s="155"/>
      <c r="W26" s="156"/>
      <c r="X26" s="156"/>
      <c r="Y26" s="157">
        <v>0</v>
      </c>
      <c r="AA26" s="156">
        <v>0</v>
      </c>
      <c r="AB26" s="156">
        <v>0</v>
      </c>
      <c r="AC26" s="155">
        <v>0</v>
      </c>
      <c r="AE26" s="156"/>
      <c r="AF26" s="156"/>
      <c r="AG26" s="155"/>
    </row>
    <row r="27" spans="1:33" ht="16.5" thickBot="1" x14ac:dyDescent="0.3">
      <c r="A27" s="294">
        <v>22</v>
      </c>
      <c r="B27" s="296" t="s">
        <v>1119</v>
      </c>
      <c r="C27" s="447">
        <v>22</v>
      </c>
      <c r="D27" s="447">
        <v>21</v>
      </c>
      <c r="E27" s="448">
        <f>'2 lentele'!K143+'2 lentele'!K144+'2 lentele'!K145+'2 lentele'!K146+'2 lentele'!K147+'2 lentele'!K148+'2 lentele'!K158+'2 lentele'!K164+'2 lentele'!K166+'2 lentele'!K168+'2 lentele'!K169+'2 lentele'!K170+'2 lentele'!K171+'2 lentele'!K172+'2 lentele'!K173+'2 lentele'!K174+'2 lentele'!K175+'2 lentele'!K176+'2 lentele'!K177+'2 lentele'!K385</f>
        <v>17524546.040000003</v>
      </c>
      <c r="G27" s="166">
        <v>0</v>
      </c>
      <c r="H27" s="166">
        <v>0</v>
      </c>
      <c r="I27" s="165">
        <v>0</v>
      </c>
      <c r="K27" s="156"/>
      <c r="L27" s="156"/>
      <c r="M27" s="155"/>
      <c r="O27" s="159">
        <v>1</v>
      </c>
      <c r="P27" s="159">
        <v>1</v>
      </c>
      <c r="Q27" s="169">
        <v>211765.9</v>
      </c>
      <c r="S27" s="156"/>
      <c r="T27" s="156"/>
      <c r="U27" s="155"/>
      <c r="W27" s="156">
        <v>2</v>
      </c>
      <c r="X27" s="156">
        <v>2</v>
      </c>
      <c r="Y27" s="157">
        <v>1493940</v>
      </c>
      <c r="AA27" s="156">
        <v>8</v>
      </c>
      <c r="AB27" s="156">
        <v>8</v>
      </c>
      <c r="AC27" s="155">
        <v>3065903</v>
      </c>
      <c r="AE27" s="156">
        <v>3</v>
      </c>
      <c r="AF27" s="156">
        <v>3</v>
      </c>
      <c r="AG27" s="155">
        <f>249917.06+235294.12+200000</f>
        <v>685211.17999999993</v>
      </c>
    </row>
    <row r="28" spans="1:33" ht="16.5" thickBot="1" x14ac:dyDescent="0.3">
      <c r="A28" s="294">
        <v>23</v>
      </c>
      <c r="B28" s="296" t="s">
        <v>1120</v>
      </c>
      <c r="C28" s="447">
        <v>15</v>
      </c>
      <c r="D28" s="447">
        <v>14</v>
      </c>
      <c r="E28" s="448">
        <f>'2 lentele'!K150+'2 lentele'!K151+'2 lentele'!K156+'2 lentele'!K163+'2 lentele'!K165+'2 lentele'!K167+'2 lentele'!K383+'2 lentele'!K384+'2 lentele'!K152+'2 lentele'!K153+'2 lentele'!K154+'2 lentele'!K178+'2 lentele'!K179</f>
        <v>5120358.4800000004</v>
      </c>
      <c r="G28" s="166">
        <v>0</v>
      </c>
      <c r="H28" s="166">
        <v>0</v>
      </c>
      <c r="I28" s="165">
        <v>0</v>
      </c>
      <c r="K28" s="156"/>
      <c r="L28" s="156"/>
      <c r="M28" s="155"/>
      <c r="O28" s="159">
        <v>1</v>
      </c>
      <c r="P28" s="159">
        <v>1</v>
      </c>
      <c r="Q28" s="169">
        <v>165659.64000000001</v>
      </c>
      <c r="S28" s="156">
        <v>1</v>
      </c>
      <c r="T28" s="156">
        <v>1</v>
      </c>
      <c r="U28" s="155">
        <v>361878</v>
      </c>
      <c r="W28" s="156">
        <v>2</v>
      </c>
      <c r="X28" s="156">
        <v>2</v>
      </c>
      <c r="Y28" s="157">
        <v>1165260</v>
      </c>
      <c r="AA28" s="156">
        <v>1</v>
      </c>
      <c r="AB28" s="156">
        <v>1</v>
      </c>
      <c r="AC28" s="155">
        <v>442295</v>
      </c>
      <c r="AE28" s="156">
        <v>2</v>
      </c>
      <c r="AF28" s="156">
        <v>2</v>
      </c>
      <c r="AG28" s="155">
        <f>235294.12+144275.55</f>
        <v>379569.67</v>
      </c>
    </row>
    <row r="29" spans="1:33" ht="16.5" thickBot="1" x14ac:dyDescent="0.3">
      <c r="A29" s="294">
        <v>24</v>
      </c>
      <c r="B29" s="296" t="s">
        <v>1121</v>
      </c>
      <c r="C29" s="447">
        <v>9</v>
      </c>
      <c r="D29" s="447">
        <v>9</v>
      </c>
      <c r="E29" s="448">
        <f>'2 lentele'!K191+'2 lentele'!K193+'2 lentele'!K194+'2 lentele'!K195+'2 lentele'!K196+'2 lentele'!K197+'2 lentele'!K198+'2 lentele'!K199+'2 lentele'!K192</f>
        <v>2862182.3600000003</v>
      </c>
      <c r="G29" s="166">
        <v>0</v>
      </c>
      <c r="H29" s="166">
        <v>0</v>
      </c>
      <c r="I29" s="165">
        <v>0</v>
      </c>
      <c r="K29" s="156"/>
      <c r="L29" s="156"/>
      <c r="M29" s="155"/>
      <c r="O29" s="159">
        <v>1</v>
      </c>
      <c r="P29" s="159">
        <v>1</v>
      </c>
      <c r="Q29" s="169">
        <v>109960.07</v>
      </c>
      <c r="S29" s="156"/>
      <c r="T29" s="156"/>
      <c r="U29" s="155"/>
      <c r="W29" s="156">
        <v>3</v>
      </c>
      <c r="X29" s="156">
        <v>3</v>
      </c>
      <c r="Y29" s="157">
        <v>2061451</v>
      </c>
      <c r="AA29" s="156">
        <v>1</v>
      </c>
      <c r="AB29" s="156">
        <v>1</v>
      </c>
      <c r="AC29" s="155">
        <v>990874.5</v>
      </c>
      <c r="AE29" s="156"/>
      <c r="AF29" s="156"/>
      <c r="AG29" s="155"/>
    </row>
    <row r="30" spans="1:33" ht="16.5" thickBot="1" x14ac:dyDescent="0.3">
      <c r="A30" s="294">
        <v>25</v>
      </c>
      <c r="B30" s="296" t="s">
        <v>1122</v>
      </c>
      <c r="C30" s="447">
        <v>2</v>
      </c>
      <c r="D30" s="447">
        <f>H30+L30+P30+T30+X30+AB30+AF30</f>
        <v>1</v>
      </c>
      <c r="E30" s="448">
        <f>'2 lentele'!K218</f>
        <v>550568</v>
      </c>
      <c r="G30" s="166">
        <v>0</v>
      </c>
      <c r="H30" s="166">
        <v>0</v>
      </c>
      <c r="I30" s="165">
        <v>0</v>
      </c>
      <c r="K30" s="156"/>
      <c r="L30" s="156"/>
      <c r="M30" s="155"/>
      <c r="O30" s="168"/>
      <c r="P30" s="168"/>
      <c r="Q30" s="167"/>
      <c r="S30" s="156"/>
      <c r="T30" s="156"/>
      <c r="U30" s="155"/>
      <c r="W30" s="156"/>
      <c r="X30" s="156"/>
      <c r="Y30" s="157">
        <v>0</v>
      </c>
      <c r="AA30" s="156">
        <v>0</v>
      </c>
      <c r="AB30" s="156">
        <v>0</v>
      </c>
      <c r="AC30" s="155">
        <v>0</v>
      </c>
      <c r="AE30" s="156">
        <v>1</v>
      </c>
      <c r="AF30" s="156">
        <v>1</v>
      </c>
      <c r="AG30" s="155">
        <v>1639070.59</v>
      </c>
    </row>
    <row r="31" spans="1:33" ht="16.5" thickBot="1" x14ac:dyDescent="0.3">
      <c r="A31" s="294">
        <v>26</v>
      </c>
      <c r="B31" s="296" t="s">
        <v>1123</v>
      </c>
      <c r="C31" s="447">
        <v>6</v>
      </c>
      <c r="D31" s="447">
        <v>6</v>
      </c>
      <c r="E31" s="448">
        <f>'2 lentele'!K220+'2 lentele'!K221+'2 lentele'!K222+'2 lentele'!K223+'2 lentele'!K225+'2 lentele'!K226</f>
        <v>10331667.77</v>
      </c>
      <c r="G31" s="161">
        <v>1</v>
      </c>
      <c r="H31" s="161">
        <v>1</v>
      </c>
      <c r="I31" s="160" t="s">
        <v>282</v>
      </c>
      <c r="K31" s="156"/>
      <c r="L31" s="156"/>
      <c r="M31" s="155"/>
      <c r="O31" s="159">
        <v>1</v>
      </c>
      <c r="P31" s="159">
        <v>1</v>
      </c>
      <c r="Q31" s="172">
        <v>117334.12</v>
      </c>
      <c r="S31" s="156"/>
      <c r="T31" s="156"/>
      <c r="U31" s="155"/>
      <c r="W31" s="156">
        <v>1</v>
      </c>
      <c r="X31" s="156">
        <v>1</v>
      </c>
      <c r="Y31" s="157">
        <v>6716939</v>
      </c>
      <c r="AA31" s="156">
        <v>1</v>
      </c>
      <c r="AB31" s="156">
        <v>1</v>
      </c>
      <c r="AC31" s="155">
        <v>525296</v>
      </c>
      <c r="AE31" s="156"/>
      <c r="AF31" s="156"/>
      <c r="AG31" s="155"/>
    </row>
    <row r="32" spans="1:33" ht="16.5" thickBot="1" x14ac:dyDescent="0.3">
      <c r="A32" s="294">
        <v>27</v>
      </c>
      <c r="B32" s="296" t="s">
        <v>998</v>
      </c>
      <c r="C32" s="447">
        <v>52</v>
      </c>
      <c r="D32" s="447">
        <v>52</v>
      </c>
      <c r="E32" s="448">
        <f>'2 lentele'!K204+'2 lentele'!K206+'2 lentele'!K207+'2 lentele'!K208+'2 lentele'!K209+'2 lentele'!K210+'2 lentele'!K212+'2 lentele'!K214+'2 lentele'!K215+'2 lentele'!K245+'2 lentele'!K246+'2 lentele'!K247+'2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f>
        <v>10856540.57</v>
      </c>
      <c r="G32" s="161">
        <v>0</v>
      </c>
      <c r="H32" s="161">
        <v>0</v>
      </c>
      <c r="I32" s="160">
        <v>0</v>
      </c>
      <c r="K32" s="156"/>
      <c r="L32" s="156"/>
      <c r="M32" s="155"/>
      <c r="O32" s="159">
        <v>1</v>
      </c>
      <c r="P32" s="159">
        <v>1</v>
      </c>
      <c r="Q32" s="169">
        <v>167879.36</v>
      </c>
      <c r="S32" s="156"/>
      <c r="T32" s="156"/>
      <c r="U32" s="155"/>
      <c r="W32" s="156">
        <v>1</v>
      </c>
      <c r="X32" s="156">
        <v>1</v>
      </c>
      <c r="Y32" s="157">
        <v>1288841</v>
      </c>
      <c r="AA32" s="156">
        <v>2</v>
      </c>
      <c r="AB32" s="156">
        <v>2</v>
      </c>
      <c r="AC32" s="155">
        <v>552500</v>
      </c>
      <c r="AE32" s="156">
        <v>1</v>
      </c>
      <c r="AF32" s="156">
        <v>1</v>
      </c>
      <c r="AG32" s="155">
        <v>31718.37</v>
      </c>
    </row>
    <row r="33" spans="1:33" ht="32.25" thickBot="1" x14ac:dyDescent="0.3">
      <c r="A33" s="294">
        <v>28</v>
      </c>
      <c r="B33" s="296" t="s">
        <v>999</v>
      </c>
      <c r="C33" s="447">
        <v>9</v>
      </c>
      <c r="D33" s="447">
        <v>9</v>
      </c>
      <c r="E33" s="448">
        <f>'2 lentele'!K38+'2 lentele'!K40+'2 lentele'!K42+'2 lentele'!K44+'2 lentele'!K48+'2 lentele'!K50+'2 lentele'!K117+'2 lentele'!K118+'2 lentele'!K119</f>
        <v>11124359.129999999</v>
      </c>
      <c r="G33" s="161">
        <v>1</v>
      </c>
      <c r="H33" s="161">
        <v>1</v>
      </c>
      <c r="I33" s="160" t="s">
        <v>281</v>
      </c>
      <c r="K33" s="159">
        <v>2</v>
      </c>
      <c r="L33" s="159">
        <v>2</v>
      </c>
      <c r="M33" s="171">
        <v>4002104</v>
      </c>
      <c r="O33" s="168"/>
      <c r="P33" s="168"/>
      <c r="Q33" s="167"/>
      <c r="S33" s="156">
        <v>2</v>
      </c>
      <c r="T33" s="156">
        <v>2</v>
      </c>
      <c r="U33" s="155">
        <v>1504715</v>
      </c>
      <c r="W33" s="156">
        <v>4</v>
      </c>
      <c r="X33" s="156">
        <v>4</v>
      </c>
      <c r="Y33" s="157">
        <v>5469140</v>
      </c>
      <c r="AA33" s="156">
        <v>1</v>
      </c>
      <c r="AB33" s="156">
        <v>1</v>
      </c>
      <c r="AC33" s="155">
        <v>579240</v>
      </c>
      <c r="AE33" s="156"/>
      <c r="AF33" s="156"/>
      <c r="AG33" s="155"/>
    </row>
    <row r="34" spans="1:33" ht="26.25" thickBot="1" x14ac:dyDescent="0.3">
      <c r="A34" s="294">
        <v>29</v>
      </c>
      <c r="B34" s="296" t="s">
        <v>1000</v>
      </c>
      <c r="C34" s="447">
        <v>44</v>
      </c>
      <c r="D34" s="447">
        <v>40</v>
      </c>
      <c r="E34" s="448">
        <f>'2 lentele'!K23+'2 lentele'!K41+'2 lentele'!K43+'2 lentele'!K46+'2 lentele'!K47+'2 lentele'!K51+'2 lentele'!K52+'2 lentele'!K311+'2 lentele'!K313+'2 lentele'!K317+'2 lentele'!K318+'2 lentele'!K330+'2 lentele'!K332+'2 lentele'!K338+'2 lentele'!K339+'2 lentele'!K341+'2 lentele'!K342+'2 lentele'!K343+'2 lentele'!K344+'2 lentele'!K345+'2 lentele'!K346+'2 lentele'!K347+'2 lentele'!K348+'2 lentele'!K353+'2 lentele'!K357+'2 lentele'!K358+'2 lentele'!K359+'2 lentele'!K360+'2 lentele'!K361+'2 lentele'!K362+'2 lentele'!K363+'2 lentele'!K364+'2 lentele'!K365+'2 lentele'!K366+'2 lentele'!K367+'2 lentele'!K455+'2 lentele'!K128+'2 lentele'!K130+'2 lentele'!K129</f>
        <v>36708662.979999997</v>
      </c>
      <c r="G34" s="161">
        <v>0</v>
      </c>
      <c r="H34" s="161">
        <v>0</v>
      </c>
      <c r="I34" s="160">
        <v>0</v>
      </c>
      <c r="K34" s="159">
        <v>6</v>
      </c>
      <c r="L34" s="159">
        <v>5</v>
      </c>
      <c r="M34" s="171">
        <v>6239839</v>
      </c>
      <c r="O34" s="168"/>
      <c r="P34" s="168"/>
      <c r="Q34" s="167"/>
      <c r="S34" s="156">
        <v>1</v>
      </c>
      <c r="T34" s="156"/>
      <c r="U34" s="155"/>
      <c r="W34" s="156"/>
      <c r="X34" s="156"/>
      <c r="Y34" s="157">
        <v>0</v>
      </c>
      <c r="AA34" s="156">
        <v>7</v>
      </c>
      <c r="AB34" s="156">
        <v>6</v>
      </c>
      <c r="AC34" s="155">
        <v>2787000</v>
      </c>
      <c r="AE34" s="156">
        <v>2</v>
      </c>
      <c r="AF34" s="156">
        <v>2</v>
      </c>
      <c r="AG34" s="155">
        <f>801160.35+271558.64</f>
        <v>1072718.99</v>
      </c>
    </row>
    <row r="35" spans="1:33" ht="26.25" thickBot="1" x14ac:dyDescent="0.3">
      <c r="A35" s="294">
        <v>30</v>
      </c>
      <c r="B35" s="296" t="s">
        <v>1001</v>
      </c>
      <c r="C35" s="447">
        <v>7</v>
      </c>
      <c r="D35" s="447">
        <v>7</v>
      </c>
      <c r="E35" s="448">
        <f>'2 lentele'!K35+'2 lentele'!K37+'2 lentele'!K45+'2 lentele'!K49+'2 lentele'!K315+'2 lentele'!K316+'2 lentele'!K53</f>
        <v>9978377.7700000014</v>
      </c>
      <c r="G35" s="161">
        <v>1</v>
      </c>
      <c r="H35" s="161">
        <v>1</v>
      </c>
      <c r="I35" s="160" t="s">
        <v>280</v>
      </c>
      <c r="K35" s="159">
        <v>1</v>
      </c>
      <c r="L35" s="159">
        <v>1</v>
      </c>
      <c r="M35" s="171">
        <v>1338400</v>
      </c>
      <c r="O35" s="168"/>
      <c r="P35" s="168"/>
      <c r="Q35" s="167"/>
      <c r="S35" s="156"/>
      <c r="T35" s="156"/>
      <c r="U35" s="155"/>
      <c r="W35" s="156"/>
      <c r="X35" s="156"/>
      <c r="Y35" s="157">
        <v>0</v>
      </c>
      <c r="AA35" s="156">
        <v>1</v>
      </c>
      <c r="AB35" s="156">
        <v>1</v>
      </c>
      <c r="AC35" s="155">
        <v>650936</v>
      </c>
      <c r="AE35" s="156">
        <v>1</v>
      </c>
      <c r="AF35" s="156">
        <v>1</v>
      </c>
      <c r="AG35" s="155">
        <v>711630</v>
      </c>
    </row>
    <row r="36" spans="1:33" ht="39" thickBot="1" x14ac:dyDescent="0.3">
      <c r="A36" s="294">
        <v>31</v>
      </c>
      <c r="B36" s="296" t="s">
        <v>1002</v>
      </c>
      <c r="C36" s="447">
        <v>2</v>
      </c>
      <c r="D36" s="447">
        <v>2</v>
      </c>
      <c r="E36" s="448">
        <f>'2 lentele'!K15+'2 lentele'!K54</f>
        <v>6980000</v>
      </c>
      <c r="G36" s="161">
        <v>0</v>
      </c>
      <c r="H36" s="161">
        <v>0</v>
      </c>
      <c r="I36" s="160">
        <v>0</v>
      </c>
      <c r="K36" s="156"/>
      <c r="L36" s="156"/>
      <c r="M36" s="155"/>
      <c r="O36" s="168"/>
      <c r="P36" s="168"/>
      <c r="Q36" s="167"/>
      <c r="S36" s="156"/>
      <c r="T36" s="156"/>
      <c r="U36" s="155"/>
      <c r="W36" s="156">
        <v>2</v>
      </c>
      <c r="X36" s="156">
        <v>2</v>
      </c>
      <c r="Y36" s="157">
        <v>8500000</v>
      </c>
      <c r="AA36" s="156">
        <v>0</v>
      </c>
      <c r="AB36" s="156">
        <v>0</v>
      </c>
      <c r="AC36" s="155">
        <v>0</v>
      </c>
      <c r="AE36" s="156"/>
      <c r="AF36" s="156"/>
      <c r="AG36" s="155"/>
    </row>
    <row r="37" spans="1:33" ht="26.25" thickBot="1" x14ac:dyDescent="0.3">
      <c r="A37" s="294">
        <v>32</v>
      </c>
      <c r="B37" s="296" t="s">
        <v>1003</v>
      </c>
      <c r="C37" s="447">
        <v>5</v>
      </c>
      <c r="D37" s="447">
        <v>5</v>
      </c>
      <c r="E37" s="448">
        <f>'2 lentele'!K28+'2 lentele'!K127+'2 lentele'!K369+'2 lentele'!K381+'2 lentele'!K388</f>
        <v>6382837</v>
      </c>
      <c r="G37" s="161">
        <v>1</v>
      </c>
      <c r="H37" s="161">
        <v>1</v>
      </c>
      <c r="I37" s="160" t="s">
        <v>279</v>
      </c>
      <c r="K37" s="156"/>
      <c r="L37" s="156"/>
      <c r="M37" s="155"/>
      <c r="O37" s="168"/>
      <c r="P37" s="168"/>
      <c r="Q37" s="167"/>
      <c r="S37" s="156"/>
      <c r="T37" s="156"/>
      <c r="U37" s="155"/>
      <c r="W37" s="156">
        <v>4</v>
      </c>
      <c r="X37" s="156">
        <v>4</v>
      </c>
      <c r="Y37" s="157">
        <v>20000000</v>
      </c>
      <c r="AA37" s="156">
        <v>3</v>
      </c>
      <c r="AB37" s="156">
        <v>3</v>
      </c>
      <c r="AC37" s="155">
        <v>1001677</v>
      </c>
      <c r="AE37" s="156">
        <v>1</v>
      </c>
      <c r="AF37" s="156">
        <v>1</v>
      </c>
      <c r="AG37" s="155">
        <v>514637.74</v>
      </c>
    </row>
    <row r="38" spans="1:33" ht="32.25" thickBot="1" x14ac:dyDescent="0.3">
      <c r="A38" s="294">
        <v>33</v>
      </c>
      <c r="B38" s="296" t="s">
        <v>1004</v>
      </c>
      <c r="C38" s="447">
        <v>19</v>
      </c>
      <c r="D38" s="447">
        <v>18</v>
      </c>
      <c r="E38" s="448">
        <f>'2 lentele'!K24+'2 lentele'!K26+'2 lentele'!K27+'2 lentele'!K30+'2 lentele'!K31+'2 lentele'!K115+'2 lentele'!K116+'2 lentele'!K302+'2 lentele'!K303+'2 lentele'!K304+'2 lentele'!K305+'2 lentele'!K350+'2 lentele'!K368+'2 lentele'!K370+'2 lentele'!K371+'2 lentele'!K29+'2 lentele'!K328+'2 lentele'!K349</f>
        <v>23187125.789999999</v>
      </c>
      <c r="G38" s="161">
        <v>3</v>
      </c>
      <c r="H38" s="161">
        <v>3</v>
      </c>
      <c r="I38" s="160" t="s">
        <v>278</v>
      </c>
      <c r="K38" s="159">
        <v>2</v>
      </c>
      <c r="L38" s="159">
        <v>1</v>
      </c>
      <c r="M38" s="171">
        <v>345106.69</v>
      </c>
      <c r="O38" s="168"/>
      <c r="P38" s="168"/>
      <c r="Q38" s="167"/>
      <c r="S38" s="156">
        <v>1</v>
      </c>
      <c r="T38" s="156">
        <v>1</v>
      </c>
      <c r="U38" s="155">
        <v>252517</v>
      </c>
      <c r="W38" s="156">
        <v>9</v>
      </c>
      <c r="X38" s="156">
        <v>9</v>
      </c>
      <c r="Y38" s="157">
        <v>2819912</v>
      </c>
      <c r="AA38" s="156">
        <v>0</v>
      </c>
      <c r="AB38" s="156">
        <v>0</v>
      </c>
      <c r="AC38" s="155">
        <v>0</v>
      </c>
      <c r="AE38" s="156">
        <v>2</v>
      </c>
      <c r="AF38" s="156">
        <v>2</v>
      </c>
      <c r="AG38" s="155">
        <f>264863+176470.59</f>
        <v>441333.58999999997</v>
      </c>
    </row>
    <row r="39" spans="1:33" ht="26.25" thickBot="1" x14ac:dyDescent="0.3">
      <c r="A39" s="294">
        <v>34</v>
      </c>
      <c r="B39" s="296" t="s">
        <v>1005</v>
      </c>
      <c r="C39" s="447">
        <v>6</v>
      </c>
      <c r="D39" s="447">
        <v>6</v>
      </c>
      <c r="E39" s="448">
        <f>'2 lentele'!K25+'2 lentele'!K312+'2 lentele'!K322+'2 lentele'!K334+'2 lentele'!K337+'2 lentele'!K354</f>
        <v>5642221.8100000005</v>
      </c>
      <c r="G39" s="161">
        <v>1</v>
      </c>
      <c r="H39" s="161">
        <v>1</v>
      </c>
      <c r="I39" s="160" t="s">
        <v>277</v>
      </c>
      <c r="K39" s="159">
        <v>1</v>
      </c>
      <c r="L39" s="159">
        <v>1</v>
      </c>
      <c r="M39" s="171">
        <v>854350</v>
      </c>
      <c r="O39" s="168"/>
      <c r="P39" s="168"/>
      <c r="Q39" s="167"/>
      <c r="S39" s="156">
        <v>1</v>
      </c>
      <c r="T39" s="156">
        <v>1</v>
      </c>
      <c r="U39" s="155">
        <v>868860</v>
      </c>
      <c r="W39" s="156">
        <v>2</v>
      </c>
      <c r="X39" s="156">
        <v>2</v>
      </c>
      <c r="Y39" s="157">
        <v>3000000</v>
      </c>
      <c r="AA39" s="156">
        <v>3</v>
      </c>
      <c r="AB39" s="156">
        <v>3</v>
      </c>
      <c r="AC39" s="155">
        <v>2304853</v>
      </c>
      <c r="AE39" s="156"/>
      <c r="AF39" s="156"/>
      <c r="AG39" s="155"/>
    </row>
    <row r="40" spans="1:33" ht="16.5" thickBot="1" x14ac:dyDescent="0.3">
      <c r="A40" s="294">
        <v>35</v>
      </c>
      <c r="B40" s="296" t="s">
        <v>276</v>
      </c>
      <c r="C40" s="447">
        <v>0</v>
      </c>
      <c r="D40" s="447">
        <v>0</v>
      </c>
      <c r="E40" s="448">
        <v>0</v>
      </c>
      <c r="G40" s="166">
        <v>0</v>
      </c>
      <c r="H40" s="166">
        <v>0</v>
      </c>
      <c r="I40" s="165">
        <v>0</v>
      </c>
      <c r="K40" s="156"/>
      <c r="L40" s="156"/>
      <c r="M40" s="155"/>
      <c r="O40" s="168"/>
      <c r="P40" s="168"/>
      <c r="Q40" s="167"/>
      <c r="S40" s="156"/>
      <c r="T40" s="156"/>
      <c r="U40" s="155"/>
      <c r="W40" s="156"/>
      <c r="X40" s="156"/>
      <c r="Y40" s="157">
        <v>0</v>
      </c>
      <c r="AA40" s="156">
        <v>0</v>
      </c>
      <c r="AB40" s="156">
        <v>0</v>
      </c>
      <c r="AC40" s="155">
        <v>0</v>
      </c>
      <c r="AE40" s="156"/>
      <c r="AF40" s="156"/>
      <c r="AG40" s="155"/>
    </row>
    <row r="41" spans="1:33" ht="26.25" thickBot="1" x14ac:dyDescent="0.3">
      <c r="A41" s="294">
        <v>36</v>
      </c>
      <c r="B41" s="296" t="s">
        <v>1006</v>
      </c>
      <c r="C41" s="447">
        <v>2</v>
      </c>
      <c r="D41" s="447">
        <f t="shared" ref="D41:D53" si="1">H41+L41+P41+T41+X41+AB41+AF41</f>
        <v>1</v>
      </c>
      <c r="E41" s="448">
        <f>'2 lentele'!K22</f>
        <v>260658</v>
      </c>
      <c r="G41" s="166">
        <v>0</v>
      </c>
      <c r="H41" s="166">
        <v>0</v>
      </c>
      <c r="I41" s="165">
        <v>0</v>
      </c>
      <c r="K41" s="156"/>
      <c r="L41" s="156"/>
      <c r="M41" s="155"/>
      <c r="O41" s="168"/>
      <c r="P41" s="168"/>
      <c r="Q41" s="167"/>
      <c r="S41" s="156">
        <v>1</v>
      </c>
      <c r="T41" s="156">
        <v>1</v>
      </c>
      <c r="U41" s="155">
        <v>260658</v>
      </c>
      <c r="W41" s="156"/>
      <c r="X41" s="156"/>
      <c r="Y41" s="157">
        <v>0</v>
      </c>
      <c r="AA41" s="156">
        <v>0</v>
      </c>
      <c r="AB41" s="156">
        <v>0</v>
      </c>
      <c r="AC41" s="155">
        <v>0</v>
      </c>
      <c r="AE41" s="156"/>
      <c r="AF41" s="156"/>
      <c r="AG41" s="155"/>
    </row>
    <row r="42" spans="1:33" ht="26.25" thickBot="1" x14ac:dyDescent="0.3">
      <c r="A42" s="294">
        <v>37</v>
      </c>
      <c r="B42" s="296" t="s">
        <v>1007</v>
      </c>
      <c r="C42" s="447">
        <f t="shared" ref="C42:C53" si="2">G42+K42+O42+S42+AA42+AE42+W42</f>
        <v>1</v>
      </c>
      <c r="D42" s="447">
        <f t="shared" si="1"/>
        <v>1</v>
      </c>
      <c r="E42" s="448">
        <f>'2 lentele'!K407</f>
        <v>2062955.63</v>
      </c>
      <c r="G42" s="166">
        <v>0</v>
      </c>
      <c r="H42" s="166">
        <v>0</v>
      </c>
      <c r="I42" s="165">
        <v>0</v>
      </c>
      <c r="K42" s="156"/>
      <c r="L42" s="156"/>
      <c r="M42" s="155"/>
      <c r="O42" s="168"/>
      <c r="P42" s="168"/>
      <c r="Q42" s="167"/>
      <c r="S42" s="156"/>
      <c r="T42" s="156"/>
      <c r="U42" s="155"/>
      <c r="W42" s="156">
        <v>1</v>
      </c>
      <c r="X42" s="156">
        <v>1</v>
      </c>
      <c r="Y42" s="157">
        <v>1448100</v>
      </c>
      <c r="AA42" s="156">
        <v>0</v>
      </c>
      <c r="AB42" s="156">
        <v>0</v>
      </c>
      <c r="AC42" s="155">
        <v>0</v>
      </c>
      <c r="AE42" s="156"/>
      <c r="AF42" s="156"/>
      <c r="AG42" s="155"/>
    </row>
    <row r="43" spans="1:33" ht="26.25" thickBot="1" x14ac:dyDescent="0.3">
      <c r="A43" s="294">
        <v>38</v>
      </c>
      <c r="B43" s="296" t="s">
        <v>1008</v>
      </c>
      <c r="C43" s="447">
        <v>8</v>
      </c>
      <c r="D43" s="447">
        <v>7</v>
      </c>
      <c r="E43" s="448">
        <f>'2 lentele'!K442+'2 lentele'!K446+'2 lentele'!K447+'2 lentele'!K452+'2 lentele'!K453+'2 lentele'!K456+'2 lentele'!K457</f>
        <v>1724152.34</v>
      </c>
      <c r="G43" s="166">
        <v>0</v>
      </c>
      <c r="H43" s="166">
        <v>0</v>
      </c>
      <c r="I43" s="165">
        <v>0</v>
      </c>
      <c r="K43" s="156"/>
      <c r="L43" s="156"/>
      <c r="M43" s="155"/>
      <c r="O43" s="159">
        <v>1</v>
      </c>
      <c r="P43" s="159">
        <v>1</v>
      </c>
      <c r="Q43" s="158">
        <v>100000</v>
      </c>
      <c r="S43" s="156"/>
      <c r="T43" s="156"/>
      <c r="U43" s="155"/>
      <c r="W43" s="156"/>
      <c r="X43" s="156"/>
      <c r="Y43" s="157">
        <v>0</v>
      </c>
      <c r="AA43" s="156">
        <v>1</v>
      </c>
      <c r="AB43" s="156">
        <v>1</v>
      </c>
      <c r="AC43" s="155">
        <v>357573</v>
      </c>
      <c r="AE43" s="156"/>
      <c r="AF43" s="156"/>
      <c r="AG43" s="155"/>
    </row>
    <row r="44" spans="1:33" ht="16.5" thickBot="1" x14ac:dyDescent="0.3">
      <c r="A44" s="294">
        <v>39</v>
      </c>
      <c r="B44" s="296" t="s">
        <v>275</v>
      </c>
      <c r="C44" s="163">
        <f t="shared" si="2"/>
        <v>0</v>
      </c>
      <c r="D44" s="163">
        <f t="shared" si="1"/>
        <v>0</v>
      </c>
      <c r="E44" s="162">
        <f>I44+M44+Q44+U44+Y44+AC44+AG44</f>
        <v>0</v>
      </c>
      <c r="G44" s="166">
        <v>0</v>
      </c>
      <c r="H44" s="166">
        <v>0</v>
      </c>
      <c r="I44" s="165">
        <v>0</v>
      </c>
      <c r="K44" s="156"/>
      <c r="L44" s="156"/>
      <c r="M44" s="155"/>
      <c r="O44" s="168"/>
      <c r="P44" s="168"/>
      <c r="Q44" s="167"/>
      <c r="S44" s="156"/>
      <c r="T44" s="156"/>
      <c r="U44" s="155"/>
      <c r="W44" s="156"/>
      <c r="X44" s="156"/>
      <c r="Y44" s="157">
        <v>0</v>
      </c>
      <c r="AA44" s="156">
        <v>0</v>
      </c>
      <c r="AB44" s="156">
        <v>0</v>
      </c>
      <c r="AC44" s="155">
        <v>0</v>
      </c>
      <c r="AE44" s="156"/>
      <c r="AF44" s="156"/>
      <c r="AG44" s="155"/>
    </row>
    <row r="45" spans="1:33" ht="16.5" thickBot="1" x14ac:dyDescent="0.3">
      <c r="A45" s="294">
        <v>40</v>
      </c>
      <c r="B45" s="296" t="s">
        <v>1009</v>
      </c>
      <c r="C45" s="163">
        <v>4</v>
      </c>
      <c r="D45" s="163">
        <v>4</v>
      </c>
      <c r="E45" s="162">
        <f>'2 lentele'!K443+'2 lentele'!K444+'2 lentele'!K445+'2 lentele'!K448</f>
        <v>925819.64</v>
      </c>
      <c r="G45" s="166">
        <v>0</v>
      </c>
      <c r="H45" s="166">
        <v>0</v>
      </c>
      <c r="I45" s="165">
        <v>0</v>
      </c>
      <c r="K45" s="156"/>
      <c r="L45" s="156"/>
      <c r="M45" s="155"/>
      <c r="O45" s="168"/>
      <c r="P45" s="168"/>
      <c r="Q45" s="167"/>
      <c r="S45" s="156"/>
      <c r="T45" s="156"/>
      <c r="U45" s="155"/>
      <c r="W45" s="156"/>
      <c r="X45" s="156"/>
      <c r="Y45" s="157">
        <v>0</v>
      </c>
      <c r="AA45" s="156">
        <v>1</v>
      </c>
      <c r="AB45" s="156">
        <v>1</v>
      </c>
      <c r="AC45" s="155">
        <v>1175163</v>
      </c>
      <c r="AE45" s="156"/>
      <c r="AF45" s="156"/>
      <c r="AG45" s="155"/>
    </row>
    <row r="46" spans="1:33" ht="16.5" thickBot="1" x14ac:dyDescent="0.3">
      <c r="A46" s="294">
        <v>41</v>
      </c>
      <c r="B46" s="296" t="s">
        <v>228</v>
      </c>
      <c r="C46" s="163">
        <f t="shared" si="2"/>
        <v>1</v>
      </c>
      <c r="D46" s="163">
        <f t="shared" si="1"/>
        <v>1</v>
      </c>
      <c r="E46" s="162">
        <f>'2 lentele'!K382</f>
        <v>250000</v>
      </c>
      <c r="G46" s="166">
        <v>0</v>
      </c>
      <c r="H46" s="166">
        <v>0</v>
      </c>
      <c r="I46" s="165">
        <v>0</v>
      </c>
      <c r="K46" s="156"/>
      <c r="L46" s="156"/>
      <c r="M46" s="155"/>
      <c r="O46" s="159">
        <v>1</v>
      </c>
      <c r="P46" s="159">
        <v>1</v>
      </c>
      <c r="Q46" s="170">
        <v>83999.53</v>
      </c>
      <c r="S46" s="156"/>
      <c r="T46" s="156"/>
      <c r="U46" s="155"/>
      <c r="W46" s="156"/>
      <c r="X46" s="156"/>
      <c r="Y46" s="157">
        <v>0</v>
      </c>
      <c r="AA46" s="156">
        <v>0</v>
      </c>
      <c r="AB46" s="156">
        <v>0</v>
      </c>
      <c r="AC46" s="155">
        <v>0</v>
      </c>
      <c r="AE46" s="156"/>
      <c r="AF46" s="156"/>
      <c r="AG46" s="155"/>
    </row>
    <row r="47" spans="1:33" ht="16.5" thickBot="1" x14ac:dyDescent="0.3">
      <c r="A47" s="294">
        <v>42</v>
      </c>
      <c r="B47" s="296" t="s">
        <v>1010</v>
      </c>
      <c r="C47" s="163">
        <v>3</v>
      </c>
      <c r="D47" s="163">
        <v>3</v>
      </c>
      <c r="E47" s="162">
        <f>'2 lentele'!K134+'2 lentele'!K135+'2 lentele'!K136</f>
        <v>970019.66999999993</v>
      </c>
      <c r="G47" s="166">
        <v>0</v>
      </c>
      <c r="H47" s="166">
        <v>0</v>
      </c>
      <c r="I47" s="165">
        <v>0</v>
      </c>
      <c r="K47" s="156"/>
      <c r="L47" s="156"/>
      <c r="M47" s="155"/>
      <c r="O47" s="159">
        <v>1</v>
      </c>
      <c r="P47" s="159">
        <v>1</v>
      </c>
      <c r="Q47" s="169">
        <v>40034.43</v>
      </c>
      <c r="S47" s="156"/>
      <c r="T47" s="156"/>
      <c r="U47" s="155"/>
      <c r="W47" s="156"/>
      <c r="X47" s="156"/>
      <c r="Y47" s="157">
        <v>0</v>
      </c>
      <c r="AA47" s="156">
        <v>1</v>
      </c>
      <c r="AB47" s="156">
        <v>1</v>
      </c>
      <c r="AC47" s="155">
        <v>106887</v>
      </c>
      <c r="AE47" s="156"/>
      <c r="AF47" s="156"/>
      <c r="AG47" s="155"/>
    </row>
    <row r="48" spans="1:33" ht="16.5" thickBot="1" x14ac:dyDescent="0.3">
      <c r="A48" s="294">
        <v>43</v>
      </c>
      <c r="B48" s="295" t="s">
        <v>274</v>
      </c>
      <c r="C48" s="163">
        <f t="shared" si="2"/>
        <v>0</v>
      </c>
      <c r="D48" s="163">
        <f t="shared" si="1"/>
        <v>0</v>
      </c>
      <c r="E48" s="162">
        <f>I48+M48+Q48+U48+Y48+AC48+AG48</f>
        <v>0</v>
      </c>
      <c r="G48" s="166">
        <v>0</v>
      </c>
      <c r="H48" s="166">
        <v>0</v>
      </c>
      <c r="I48" s="165">
        <v>0</v>
      </c>
      <c r="K48" s="156"/>
      <c r="L48" s="156"/>
      <c r="M48" s="155"/>
      <c r="O48" s="168"/>
      <c r="P48" s="168"/>
      <c r="Q48" s="167"/>
      <c r="S48" s="156"/>
      <c r="T48" s="156"/>
      <c r="U48" s="155"/>
      <c r="W48" s="156"/>
      <c r="X48" s="156"/>
      <c r="Y48" s="157">
        <v>0</v>
      </c>
      <c r="AA48" s="156">
        <v>0</v>
      </c>
      <c r="AB48" s="156">
        <v>0</v>
      </c>
      <c r="AC48" s="155">
        <v>0</v>
      </c>
      <c r="AE48" s="156"/>
      <c r="AF48" s="156"/>
      <c r="AG48" s="155"/>
    </row>
    <row r="49" spans="1:33" ht="16.5" thickBot="1" x14ac:dyDescent="0.3">
      <c r="A49" s="294">
        <v>44</v>
      </c>
      <c r="B49" s="296" t="s">
        <v>1011</v>
      </c>
      <c r="C49" s="163">
        <v>9</v>
      </c>
      <c r="D49" s="163">
        <v>9</v>
      </c>
      <c r="E49" s="162">
        <f>'2 lentele'!K111+'2 lentele'!K113+'2 lentele'!K114+'2 lentele'!K120+'2 lentele'!K121+'2 lentele'!K122+'2 lentele'!K123+'2 lentele'!K386+'2 lentele'!K387</f>
        <v>6715272.3099999996</v>
      </c>
      <c r="G49" s="166">
        <v>0</v>
      </c>
      <c r="H49" s="166">
        <v>0</v>
      </c>
      <c r="I49" s="165">
        <v>0</v>
      </c>
      <c r="K49" s="156"/>
      <c r="L49" s="156"/>
      <c r="M49" s="155"/>
      <c r="O49" s="159">
        <v>1</v>
      </c>
      <c r="P49" s="159">
        <v>1</v>
      </c>
      <c r="Q49" s="164">
        <v>65017.19</v>
      </c>
      <c r="S49" s="156"/>
      <c r="T49" s="156"/>
      <c r="U49" s="155"/>
      <c r="W49" s="156">
        <v>2</v>
      </c>
      <c r="X49" s="156">
        <v>2</v>
      </c>
      <c r="Y49" s="157">
        <v>5651748</v>
      </c>
      <c r="AA49" s="156">
        <v>0</v>
      </c>
      <c r="AB49" s="156">
        <v>0</v>
      </c>
      <c r="AC49" s="155">
        <v>0</v>
      </c>
      <c r="AE49" s="156">
        <v>1</v>
      </c>
      <c r="AF49" s="156">
        <v>1</v>
      </c>
      <c r="AG49" s="155">
        <v>305085.21999999997</v>
      </c>
    </row>
    <row r="50" spans="1:33" ht="16.5" thickBot="1" x14ac:dyDescent="0.3">
      <c r="A50" s="294">
        <v>45</v>
      </c>
      <c r="B50" s="296" t="s">
        <v>1012</v>
      </c>
      <c r="C50" s="163">
        <f t="shared" si="2"/>
        <v>1</v>
      </c>
      <c r="D50" s="163">
        <f t="shared" si="1"/>
        <v>1</v>
      </c>
      <c r="E50" s="162">
        <f>'2 lentele'!K112</f>
        <v>12305036</v>
      </c>
      <c r="G50" s="166">
        <v>0</v>
      </c>
      <c r="H50" s="166">
        <v>0</v>
      </c>
      <c r="I50" s="165">
        <v>0</v>
      </c>
      <c r="K50" s="156"/>
      <c r="L50" s="156"/>
      <c r="M50" s="155"/>
      <c r="O50" s="168"/>
      <c r="P50" s="168"/>
      <c r="Q50" s="167"/>
      <c r="S50" s="156"/>
      <c r="T50" s="156"/>
      <c r="U50" s="155"/>
      <c r="W50" s="156">
        <v>1</v>
      </c>
      <c r="X50" s="156">
        <v>1</v>
      </c>
      <c r="Y50" s="157">
        <v>13032900</v>
      </c>
      <c r="AA50" s="156">
        <v>0</v>
      </c>
      <c r="AB50" s="156">
        <v>0</v>
      </c>
      <c r="AC50" s="155">
        <v>0</v>
      </c>
      <c r="AE50" s="156"/>
      <c r="AF50" s="156"/>
      <c r="AG50" s="155"/>
    </row>
    <row r="51" spans="1:33" ht="16.5" thickBot="1" x14ac:dyDescent="0.3">
      <c r="A51" s="294">
        <v>46</v>
      </c>
      <c r="B51" s="296" t="s">
        <v>273</v>
      </c>
      <c r="C51" s="163">
        <v>0</v>
      </c>
      <c r="D51" s="163">
        <f t="shared" si="1"/>
        <v>0</v>
      </c>
      <c r="E51" s="162">
        <f>I51+M51+Q51+U51+Y51+AC51+AG51</f>
        <v>0</v>
      </c>
      <c r="G51" s="166">
        <v>0</v>
      </c>
      <c r="H51" s="166">
        <v>0</v>
      </c>
      <c r="I51" s="165">
        <v>0</v>
      </c>
      <c r="K51" s="156"/>
      <c r="L51" s="156"/>
      <c r="M51" s="155"/>
      <c r="O51" s="168"/>
      <c r="P51" s="168"/>
      <c r="Q51" s="167"/>
      <c r="S51" s="156"/>
      <c r="T51" s="156"/>
      <c r="U51" s="155"/>
      <c r="W51" s="156"/>
      <c r="X51" s="156"/>
      <c r="Y51" s="157">
        <v>0</v>
      </c>
      <c r="AA51" s="156">
        <v>0</v>
      </c>
      <c r="AB51" s="156">
        <v>0</v>
      </c>
      <c r="AC51" s="155">
        <v>0</v>
      </c>
      <c r="AE51" s="156">
        <v>1</v>
      </c>
      <c r="AF51" s="156"/>
      <c r="AG51" s="155"/>
    </row>
    <row r="52" spans="1:33" ht="16.5" thickBot="1" x14ac:dyDescent="0.3">
      <c r="A52" s="294">
        <v>47</v>
      </c>
      <c r="B52" s="296" t="s">
        <v>1013</v>
      </c>
      <c r="C52" s="163">
        <v>15</v>
      </c>
      <c r="D52" s="163">
        <v>15</v>
      </c>
      <c r="E52" s="162">
        <f>'2 lentele'!K232+'2 lentele'!K233+'2 lentele'!K234+'2 lentele'!K235+'2 lentele'!K236+'2 lentele'!K237+'2 lentele'!K239+'2 lentele'!K238+'2 lentele'!K290+'2 lentele'!K291+'2 lentele'!K292+'2 lentele'!K293+'2 lentele'!K294+'2 lentele'!K295+'2 lentele'!K296</f>
        <v>1817300.26</v>
      </c>
      <c r="G52" s="166">
        <v>0</v>
      </c>
      <c r="H52" s="166">
        <v>0</v>
      </c>
      <c r="I52" s="165">
        <v>0</v>
      </c>
      <c r="K52" s="156"/>
      <c r="L52" s="156"/>
      <c r="M52" s="155"/>
      <c r="O52" s="159">
        <v>2</v>
      </c>
      <c r="P52" s="159">
        <v>2</v>
      </c>
      <c r="Q52" s="169">
        <v>246451.49</v>
      </c>
      <c r="S52" s="156"/>
      <c r="T52" s="156"/>
      <c r="U52" s="155"/>
      <c r="W52" s="156">
        <v>8</v>
      </c>
      <c r="X52" s="156">
        <v>8</v>
      </c>
      <c r="Y52" s="157">
        <v>167683</v>
      </c>
      <c r="AA52" s="156">
        <v>1</v>
      </c>
      <c r="AB52" s="156">
        <v>1</v>
      </c>
      <c r="AC52" s="155">
        <v>58315</v>
      </c>
      <c r="AE52" s="156"/>
      <c r="AF52" s="156"/>
      <c r="AG52" s="155"/>
    </row>
    <row r="53" spans="1:33" ht="16.5" thickBot="1" x14ac:dyDescent="0.3">
      <c r="A53" s="294">
        <v>48</v>
      </c>
      <c r="B53" s="296" t="s">
        <v>272</v>
      </c>
      <c r="C53" s="163">
        <f t="shared" si="2"/>
        <v>0</v>
      </c>
      <c r="D53" s="163">
        <f t="shared" si="1"/>
        <v>0</v>
      </c>
      <c r="E53" s="162">
        <f>I53+M53+Q53+U53+Y53+AC53+AG53</f>
        <v>0</v>
      </c>
      <c r="G53" s="166">
        <v>0</v>
      </c>
      <c r="H53" s="166">
        <v>0</v>
      </c>
      <c r="I53" s="165">
        <v>0</v>
      </c>
      <c r="K53" s="156"/>
      <c r="L53" s="156"/>
      <c r="M53" s="155"/>
      <c r="O53" s="168"/>
      <c r="P53" s="168"/>
      <c r="Q53" s="167"/>
      <c r="S53" s="156"/>
      <c r="T53" s="156"/>
      <c r="U53" s="155"/>
      <c r="W53" s="156"/>
      <c r="X53" s="156"/>
      <c r="Y53" s="157">
        <v>0</v>
      </c>
      <c r="AA53" s="156">
        <v>0</v>
      </c>
      <c r="AB53" s="156">
        <v>0</v>
      </c>
      <c r="AC53" s="155">
        <v>0</v>
      </c>
      <c r="AE53" s="156"/>
      <c r="AF53" s="156"/>
      <c r="AG53" s="155"/>
    </row>
    <row r="54" spans="1:33" ht="16.5" thickBot="1" x14ac:dyDescent="0.3">
      <c r="A54" s="294">
        <v>49</v>
      </c>
      <c r="B54" s="295" t="s">
        <v>1014</v>
      </c>
      <c r="C54" s="163">
        <v>5</v>
      </c>
      <c r="D54" s="163">
        <v>5</v>
      </c>
      <c r="E54" s="162">
        <f>'2 lentele'!K182+'2 lentele'!K183+'2 lentele'!K184+'2 lentele'!K185+'2 lentele'!K186</f>
        <v>2224489.46</v>
      </c>
      <c r="G54" s="166">
        <v>0</v>
      </c>
      <c r="H54" s="166">
        <v>0</v>
      </c>
      <c r="I54" s="165">
        <v>0</v>
      </c>
      <c r="K54" s="156"/>
      <c r="L54" s="156"/>
      <c r="M54" s="155"/>
      <c r="O54" s="159">
        <v>1</v>
      </c>
      <c r="P54" s="159">
        <v>1</v>
      </c>
      <c r="Q54" s="164">
        <v>137155.76999999999</v>
      </c>
      <c r="S54" s="156"/>
      <c r="T54" s="156"/>
      <c r="U54" s="155"/>
      <c r="W54" s="156"/>
      <c r="X54" s="156"/>
      <c r="Y54" s="157">
        <v>0</v>
      </c>
      <c r="AA54" s="156">
        <v>0</v>
      </c>
      <c r="AB54" s="156">
        <v>0</v>
      </c>
      <c r="AC54" s="155">
        <v>0</v>
      </c>
      <c r="AE54" s="156">
        <v>1</v>
      </c>
      <c r="AF54" s="156">
        <v>1</v>
      </c>
      <c r="AG54" s="155">
        <v>314259.82</v>
      </c>
    </row>
    <row r="55" spans="1:33" ht="32.25" thickBot="1" x14ac:dyDescent="0.3">
      <c r="A55" s="294">
        <v>50</v>
      </c>
      <c r="B55" s="295" t="s">
        <v>990</v>
      </c>
      <c r="C55" s="163">
        <v>26</v>
      </c>
      <c r="D55" s="163">
        <v>26</v>
      </c>
      <c r="E55" s="162">
        <f>'2 lentele'!K90+'2 lentele'!K98+'2 lentele'!K190+'2 lentele'!K329+'2 lentele'!K331+'2 lentele'!K335+'2 lentele'!K336+'2 lentele'!K351+'2 lentele'!K352+'2 lentele'!K372+'2 lentele'!K373+'2 lentele'!K374+'2 lentele'!K375+'2 lentele'!K376+'2 lentele'!K377+'2 lentele'!K378+'2 lentele'!K379+'2 lentele'!K380+'2 lentele'!K433+'2 lentele'!K434+'2 lentele'!K435+'2 lentele'!K454+'2 lentele'!K461+'2 lentele'!K462+'2 lentele'!K463+'2 lentele'!K340</f>
        <v>4478088.49</v>
      </c>
      <c r="G55" s="161">
        <v>2</v>
      </c>
      <c r="H55" s="161">
        <v>2</v>
      </c>
      <c r="I55" s="160" t="s">
        <v>271</v>
      </c>
      <c r="K55" s="156"/>
      <c r="L55" s="156"/>
      <c r="M55" s="155"/>
      <c r="O55" s="159">
        <v>1</v>
      </c>
      <c r="P55" s="159">
        <v>1</v>
      </c>
      <c r="Q55" s="158">
        <v>33927.24</v>
      </c>
      <c r="S55" s="156">
        <v>1</v>
      </c>
      <c r="T55" s="156"/>
      <c r="U55" s="155"/>
      <c r="W55" s="156">
        <v>3</v>
      </c>
      <c r="X55" s="156">
        <v>3</v>
      </c>
      <c r="Y55" s="157">
        <v>1755220</v>
      </c>
      <c r="AA55" s="156">
        <v>9</v>
      </c>
      <c r="AB55" s="156">
        <v>9</v>
      </c>
      <c r="AC55" s="155">
        <v>2293291.0099999998</v>
      </c>
      <c r="AE55" s="156">
        <v>5</v>
      </c>
      <c r="AF55" s="156">
        <v>5</v>
      </c>
      <c r="AG55" s="155">
        <f>251947.34+352941.18+160824.29+176470.59+45000</f>
        <v>987183.4</v>
      </c>
    </row>
    <row r="56" spans="1:33" ht="25.5" x14ac:dyDescent="0.25">
      <c r="A56" s="294">
        <v>51</v>
      </c>
      <c r="B56" s="296" t="s">
        <v>991</v>
      </c>
      <c r="C56" s="163">
        <v>0</v>
      </c>
      <c r="D56" s="163">
        <f>H56+L56+P56+T56+X56+AB56+AF56</f>
        <v>0</v>
      </c>
      <c r="E56" s="162">
        <f>I56+M56+Q56+U56+Y56+AC56+AG56</f>
        <v>0</v>
      </c>
    </row>
    <row r="57" spans="1:33" ht="25.5" x14ac:dyDescent="0.25">
      <c r="A57" s="294">
        <v>52</v>
      </c>
      <c r="B57" s="296" t="s">
        <v>992</v>
      </c>
      <c r="C57" s="163">
        <v>0</v>
      </c>
      <c r="D57" s="163">
        <f>H57+L57+P57+T57+X57+AB57+AF57</f>
        <v>0</v>
      </c>
      <c r="E57" s="162">
        <f>I57+M57+Q57+U57+Y57+AC57+AG57</f>
        <v>0</v>
      </c>
    </row>
    <row r="65" spans="2:2" x14ac:dyDescent="0.25">
      <c r="B65" t="s">
        <v>1503</v>
      </c>
    </row>
  </sheetData>
  <autoFilter ref="A5:AG57" xr:uid="{00000000-0009-0000-0000-000006000000}">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Laura</cp:lastModifiedBy>
  <cp:lastPrinted>2019-02-06T07:18:37Z</cp:lastPrinted>
  <dcterms:created xsi:type="dcterms:W3CDTF">2015-06-15T13:21:53Z</dcterms:created>
  <dcterms:modified xsi:type="dcterms:W3CDTF">2019-02-06T07:18:43Z</dcterms:modified>
</cp:coreProperties>
</file>